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maver\Documents\Places Architects\Projects\PA058 Barn Cottage, Ansty\Admin\06 Other Consultants\6.1 Joe's Blooms Biodiversity\6.1.1 Correspondence\"/>
    </mc:Choice>
  </mc:AlternateContent>
  <xr:revisionPtr revIDLastSave="0" documentId="8_{009E62CD-C3BF-452C-B553-7001203AB959}"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3075" yWindow="3075" windowWidth="21600" windowHeight="11235"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D7" i="10" s="1"/>
  <c r="E6" i="10"/>
  <c r="B8" i="10"/>
  <c r="D8" i="10" s="1"/>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T11" i="1"/>
  <c r="AH11" i="1" s="1"/>
  <c r="W11" i="1"/>
  <c r="X11" i="1" s="1"/>
  <c r="AB11" i="1"/>
  <c r="AD11" i="1" s="1"/>
  <c r="AC11" i="1"/>
  <c r="AG11" i="1"/>
  <c r="AI11" i="1"/>
  <c r="M12" i="1"/>
  <c r="T12" i="1"/>
  <c r="W12" i="1"/>
  <c r="X12" i="1" s="1"/>
  <c r="AB12" i="1"/>
  <c r="AC12" i="1" s="1"/>
  <c r="AG12" i="1"/>
  <c r="AI12" i="1"/>
  <c r="L13" i="1"/>
  <c r="M13" i="1"/>
  <c r="N13" i="1"/>
  <c r="T13" i="1"/>
  <c r="V13" i="1" s="1"/>
  <c r="W13" i="1"/>
  <c r="X13" i="1" s="1"/>
  <c r="AB13" i="1"/>
  <c r="AC13" i="1"/>
  <c r="AD13" i="1"/>
  <c r="AE13" i="1"/>
  <c r="AF13" i="1"/>
  <c r="AG13" i="1"/>
  <c r="AH13" i="1"/>
  <c r="AI13" i="1"/>
  <c r="L14" i="1"/>
  <c r="M14" i="1"/>
  <c r="N14" i="1"/>
  <c r="T14" i="1"/>
  <c r="V14" i="1" s="1"/>
  <c r="W14" i="1"/>
  <c r="X14" i="1"/>
  <c r="AB14" i="1"/>
  <c r="AC14" i="1"/>
  <c r="AD14" i="1"/>
  <c r="AE14" i="1"/>
  <c r="AF14" i="1"/>
  <c r="AG14" i="1"/>
  <c r="AH14" i="1"/>
  <c r="AI14" i="1"/>
  <c r="L15" i="1"/>
  <c r="M15" i="1"/>
  <c r="N15" i="1"/>
  <c r="T15" i="1"/>
  <c r="W15" i="1"/>
  <c r="X15" i="1" s="1"/>
  <c r="AB15" i="1"/>
  <c r="AD15" i="1" s="1"/>
  <c r="AC15" i="1"/>
  <c r="AE15" i="1"/>
  <c r="AF15" i="1"/>
  <c r="AG15" i="1"/>
  <c r="AI15" i="1"/>
  <c r="L16" i="1"/>
  <c r="M16" i="1"/>
  <c r="N16" i="1"/>
  <c r="T16" i="1"/>
  <c r="W16" i="1"/>
  <c r="X16" i="1" s="1"/>
  <c r="AB16" i="1"/>
  <c r="AC16" i="1" s="1"/>
  <c r="AE16" i="1"/>
  <c r="AF16" i="1"/>
  <c r="AG16" i="1"/>
  <c r="AI16" i="1"/>
  <c r="L17" i="1"/>
  <c r="M17" i="1"/>
  <c r="N17" i="1"/>
  <c r="T17" i="1"/>
  <c r="V17" i="1" s="1"/>
  <c r="W17" i="1"/>
  <c r="X17" i="1" s="1"/>
  <c r="AB17" i="1"/>
  <c r="AC17" i="1"/>
  <c r="AD17" i="1"/>
  <c r="AE17" i="1"/>
  <c r="AF17" i="1"/>
  <c r="AG17" i="1"/>
  <c r="AH17" i="1"/>
  <c r="AI17" i="1"/>
  <c r="L18" i="1"/>
  <c r="M18" i="1"/>
  <c r="N18" i="1"/>
  <c r="T18" i="1"/>
  <c r="V18" i="1" s="1"/>
  <c r="W18" i="1"/>
  <c r="X18" i="1"/>
  <c r="AB18" i="1"/>
  <c r="AC18" i="1"/>
  <c r="AD18" i="1"/>
  <c r="AE18" i="1"/>
  <c r="AF18" i="1"/>
  <c r="AG18" i="1"/>
  <c r="AH18" i="1"/>
  <c r="AI18" i="1"/>
  <c r="L19" i="1"/>
  <c r="M19" i="1"/>
  <c r="N19" i="1"/>
  <c r="T19" i="1"/>
  <c r="W19" i="1"/>
  <c r="X19" i="1"/>
  <c r="AB19" i="1"/>
  <c r="AD19" i="1" s="1"/>
  <c r="AC19" i="1"/>
  <c r="AE19" i="1"/>
  <c r="AF19" i="1"/>
  <c r="AG19" i="1"/>
  <c r="AI19" i="1"/>
  <c r="L20" i="1"/>
  <c r="M20" i="1"/>
  <c r="N20" i="1"/>
  <c r="T20" i="1"/>
  <c r="W20" i="1"/>
  <c r="X20" i="1" s="1"/>
  <c r="AB20" i="1"/>
  <c r="AC20" i="1" s="1"/>
  <c r="AE20" i="1"/>
  <c r="AF20" i="1"/>
  <c r="AG20" i="1"/>
  <c r="AI20" i="1"/>
  <c r="L21" i="1"/>
  <c r="M21" i="1"/>
  <c r="N21" i="1"/>
  <c r="T21" i="1"/>
  <c r="V21" i="1" s="1"/>
  <c r="W21" i="1"/>
  <c r="X21" i="1" s="1"/>
  <c r="AB21" i="1"/>
  <c r="AC21" i="1"/>
  <c r="AD21" i="1"/>
  <c r="AE21" i="1"/>
  <c r="AF21" i="1"/>
  <c r="AG21" i="1"/>
  <c r="AH21" i="1"/>
  <c r="AI21" i="1"/>
  <c r="L22" i="1"/>
  <c r="M22" i="1"/>
  <c r="N22" i="1"/>
  <c r="T22" i="1"/>
  <c r="V22" i="1" s="1"/>
  <c r="W22" i="1"/>
  <c r="X22" i="1"/>
  <c r="AB22" i="1"/>
  <c r="AC22" i="1"/>
  <c r="AD22" i="1"/>
  <c r="AE22" i="1"/>
  <c r="AF22" i="1"/>
  <c r="AG22" i="1"/>
  <c r="AH22" i="1"/>
  <c r="AI22" i="1"/>
  <c r="L23" i="1"/>
  <c r="M23" i="1"/>
  <c r="N23" i="1"/>
  <c r="T23" i="1"/>
  <c r="W23" i="1"/>
  <c r="X23" i="1"/>
  <c r="AB23" i="1"/>
  <c r="AD23" i="1" s="1"/>
  <c r="AC23" i="1"/>
  <c r="AE23" i="1"/>
  <c r="AF23" i="1"/>
  <c r="AG23" i="1"/>
  <c r="AI23" i="1"/>
  <c r="L24" i="1"/>
  <c r="M24" i="1"/>
  <c r="N24" i="1"/>
  <c r="T24" i="1"/>
  <c r="W24" i="1"/>
  <c r="X24" i="1" s="1"/>
  <c r="AB24" i="1"/>
  <c r="AC24" i="1" s="1"/>
  <c r="AE24" i="1"/>
  <c r="AF24" i="1"/>
  <c r="AG24" i="1"/>
  <c r="AI24" i="1"/>
  <c r="L25" i="1"/>
  <c r="M25" i="1"/>
  <c r="N25" i="1"/>
  <c r="T25" i="1"/>
  <c r="V25" i="1" s="1"/>
  <c r="W25" i="1"/>
  <c r="X25" i="1" s="1"/>
  <c r="AB25" i="1"/>
  <c r="AC25" i="1"/>
  <c r="AD25" i="1"/>
  <c r="AE25" i="1"/>
  <c r="AF25" i="1"/>
  <c r="AG25" i="1"/>
  <c r="AH25" i="1"/>
  <c r="AI25" i="1"/>
  <c r="L26" i="1"/>
  <c r="M26" i="1"/>
  <c r="N26" i="1"/>
  <c r="T26" i="1"/>
  <c r="V26" i="1" s="1"/>
  <c r="W26" i="1"/>
  <c r="X26" i="1"/>
  <c r="AB26" i="1"/>
  <c r="AC26" i="1"/>
  <c r="AD26" i="1"/>
  <c r="AE26" i="1"/>
  <c r="AF26" i="1"/>
  <c r="AG26" i="1"/>
  <c r="AH26" i="1"/>
  <c r="AI26" i="1"/>
  <c r="L27" i="1"/>
  <c r="M27" i="1"/>
  <c r="N27" i="1"/>
  <c r="T27" i="1"/>
  <c r="W27" i="1"/>
  <c r="X27" i="1" s="1"/>
  <c r="AB27" i="1"/>
  <c r="AD27" i="1" s="1"/>
  <c r="AC27" i="1"/>
  <c r="AE27" i="1"/>
  <c r="AF27" i="1"/>
  <c r="AG27" i="1"/>
  <c r="AI27" i="1"/>
  <c r="L28" i="1"/>
  <c r="M28" i="1"/>
  <c r="N28" i="1"/>
  <c r="T28" i="1"/>
  <c r="W28" i="1"/>
  <c r="X28" i="1" s="1"/>
  <c r="AB28" i="1"/>
  <c r="AC28" i="1" s="1"/>
  <c r="AE28" i="1"/>
  <c r="AF28" i="1"/>
  <c r="AG28" i="1"/>
  <c r="AI28" i="1"/>
  <c r="L29" i="1"/>
  <c r="M29" i="1"/>
  <c r="N29" i="1"/>
  <c r="T29" i="1"/>
  <c r="V29" i="1" s="1"/>
  <c r="W29" i="1"/>
  <c r="X29" i="1" s="1"/>
  <c r="AB29" i="1"/>
  <c r="AC29" i="1"/>
  <c r="AD29" i="1"/>
  <c r="AE29" i="1"/>
  <c r="AF29" i="1"/>
  <c r="AG29" i="1"/>
  <c r="AH29" i="1"/>
  <c r="AI29" i="1"/>
  <c r="L30" i="1"/>
  <c r="M30" i="1"/>
  <c r="N30" i="1"/>
  <c r="T30" i="1"/>
  <c r="V30" i="1" s="1"/>
  <c r="W30" i="1"/>
  <c r="X30" i="1"/>
  <c r="AB30" i="1"/>
  <c r="AC30" i="1"/>
  <c r="AD30" i="1"/>
  <c r="AE30" i="1"/>
  <c r="AF30" i="1"/>
  <c r="AG30" i="1"/>
  <c r="AH30" i="1"/>
  <c r="AI30" i="1"/>
  <c r="T31" i="1"/>
  <c r="V31" i="1"/>
  <c r="W31" i="1"/>
  <c r="X31" i="1"/>
  <c r="AB31" i="1"/>
  <c r="AD31" i="1" s="1"/>
  <c r="AH31" i="1"/>
  <c r="AI31" i="1"/>
  <c r="I32" i="1"/>
  <c r="J32" i="1"/>
  <c r="K32" i="1"/>
  <c r="M32" i="1"/>
  <c r="E40" i="1"/>
  <c r="T40" i="1"/>
  <c r="V40" i="1" s="1"/>
  <c r="L40" i="1" s="1"/>
  <c r="W40" i="1"/>
  <c r="X40" i="1" s="1"/>
  <c r="AB40" i="1"/>
  <c r="AC40" i="1" s="1"/>
  <c r="AD40" i="1"/>
  <c r="AE40" i="1"/>
  <c r="AF40" i="1" s="1"/>
  <c r="AG40" i="1"/>
  <c r="AH40" i="1" s="1"/>
  <c r="E41" i="1"/>
  <c r="T41" i="1"/>
  <c r="V41" i="1" s="1"/>
  <c r="W41" i="1"/>
  <c r="X41" i="1" s="1"/>
  <c r="AB41" i="1"/>
  <c r="AC41" i="1"/>
  <c r="AD41" i="1"/>
  <c r="AE41" i="1"/>
  <c r="AF41" i="1"/>
  <c r="AG41" i="1"/>
  <c r="AH41" i="1" s="1"/>
  <c r="E42" i="1"/>
  <c r="T42" i="1"/>
  <c r="V42" i="1" s="1"/>
  <c r="W42" i="1"/>
  <c r="X42" i="1" s="1"/>
  <c r="AB42" i="1"/>
  <c r="AD42" i="1" s="1"/>
  <c r="AC42" i="1"/>
  <c r="AE42" i="1"/>
  <c r="AF42" i="1"/>
  <c r="AG42" i="1"/>
  <c r="AH42" i="1" s="1"/>
  <c r="E43" i="1"/>
  <c r="L43" i="1"/>
  <c r="T43" i="1"/>
  <c r="V43" i="1" s="1"/>
  <c r="W43" i="1"/>
  <c r="X43" i="1"/>
  <c r="AB43" i="1"/>
  <c r="AC43" i="1" s="1"/>
  <c r="AD43" i="1"/>
  <c r="AE43" i="1"/>
  <c r="AF43" i="1" s="1"/>
  <c r="AG43" i="1"/>
  <c r="AH43" i="1" s="1"/>
  <c r="E44" i="1"/>
  <c r="L44" i="1"/>
  <c r="T44" i="1"/>
  <c r="V44" i="1" s="1"/>
  <c r="W44" i="1"/>
  <c r="X44" i="1"/>
  <c r="AB44" i="1"/>
  <c r="AC44" i="1"/>
  <c r="AD44" i="1"/>
  <c r="AE44" i="1"/>
  <c r="AF44" i="1"/>
  <c r="AG44" i="1"/>
  <c r="AH44" i="1" s="1"/>
  <c r="E45" i="1"/>
  <c r="L45" i="1"/>
  <c r="T45" i="1"/>
  <c r="V45" i="1"/>
  <c r="W45" i="1"/>
  <c r="X45" i="1" s="1"/>
  <c r="AB45" i="1"/>
  <c r="AC45" i="1" s="1"/>
  <c r="AD45" i="1"/>
  <c r="AE45" i="1"/>
  <c r="AF45" i="1" s="1"/>
  <c r="AG45" i="1"/>
  <c r="AH45" i="1" s="1"/>
  <c r="E46" i="1"/>
  <c r="L46" i="1"/>
  <c r="T46" i="1"/>
  <c r="V46" i="1"/>
  <c r="W46" i="1"/>
  <c r="X46" i="1"/>
  <c r="AB46" i="1"/>
  <c r="AC46" i="1" s="1"/>
  <c r="AE46" i="1"/>
  <c r="AF46" i="1" s="1"/>
  <c r="AG46" i="1"/>
  <c r="AH46" i="1" s="1"/>
  <c r="E47" i="1"/>
  <c r="L47" i="1"/>
  <c r="T47" i="1"/>
  <c r="V47" i="1" s="1"/>
  <c r="W47" i="1"/>
  <c r="X47" i="1"/>
  <c r="AB47" i="1"/>
  <c r="AD47" i="1" s="1"/>
  <c r="AC47" i="1"/>
  <c r="AE47" i="1"/>
  <c r="AF47" i="1" s="1"/>
  <c r="AG47" i="1"/>
  <c r="AH47" i="1" s="1"/>
  <c r="E48" i="1"/>
  <c r="L48" i="1"/>
  <c r="T48" i="1"/>
  <c r="V48" i="1"/>
  <c r="W48" i="1"/>
  <c r="X48" i="1" s="1"/>
  <c r="AB48" i="1"/>
  <c r="AE48" i="1"/>
  <c r="AF48" i="1" s="1"/>
  <c r="AG48" i="1"/>
  <c r="AH48" i="1"/>
  <c r="E49" i="1"/>
  <c r="L49" i="1"/>
  <c r="T49" i="1"/>
  <c r="V49" i="1"/>
  <c r="W49" i="1"/>
  <c r="X49" i="1"/>
  <c r="AB49" i="1"/>
  <c r="AD49" i="1" s="1"/>
  <c r="AE49" i="1"/>
  <c r="AF49" i="1" s="1"/>
  <c r="AG49" i="1"/>
  <c r="AH49" i="1"/>
  <c r="E50" i="1"/>
  <c r="L50" i="1"/>
  <c r="T50" i="1"/>
  <c r="V50" i="1" s="1"/>
  <c r="W50" i="1"/>
  <c r="X50" i="1" s="1"/>
  <c r="AB50" i="1"/>
  <c r="AC50" i="1" s="1"/>
  <c r="AE50" i="1"/>
  <c r="AF50" i="1"/>
  <c r="AG50" i="1"/>
  <c r="AH50" i="1" s="1"/>
  <c r="E51" i="1"/>
  <c r="L51" i="1"/>
  <c r="T51" i="1"/>
  <c r="V51" i="1" s="1"/>
  <c r="W51" i="1"/>
  <c r="X51" i="1" s="1"/>
  <c r="AB51" i="1"/>
  <c r="AC51" i="1" s="1"/>
  <c r="AE51" i="1"/>
  <c r="AF51" i="1"/>
  <c r="AG51" i="1"/>
  <c r="AH51" i="1"/>
  <c r="E52" i="1"/>
  <c r="L52" i="1"/>
  <c r="T52" i="1"/>
  <c r="V52" i="1" s="1"/>
  <c r="W52" i="1"/>
  <c r="X52" i="1" s="1"/>
  <c r="AB52" i="1"/>
  <c r="AC52" i="1" s="1"/>
  <c r="AD52" i="1"/>
  <c r="AE52" i="1"/>
  <c r="AF52" i="1" s="1"/>
  <c r="AG52" i="1"/>
  <c r="AH52" i="1" s="1"/>
  <c r="E53" i="1"/>
  <c r="L53" i="1"/>
  <c r="T53" i="1"/>
  <c r="V53" i="1" s="1"/>
  <c r="W53" i="1"/>
  <c r="X53" i="1" s="1"/>
  <c r="AB53" i="1"/>
  <c r="AC53" i="1"/>
  <c r="AD53" i="1"/>
  <c r="AE53" i="1"/>
  <c r="AF53" i="1"/>
  <c r="AG53" i="1"/>
  <c r="AH53" i="1"/>
  <c r="E54" i="1"/>
  <c r="L54" i="1"/>
  <c r="T54" i="1"/>
  <c r="V54" i="1" s="1"/>
  <c r="W54" i="1"/>
  <c r="X54" i="1" s="1"/>
  <c r="AB54" i="1"/>
  <c r="AD54" i="1" s="1"/>
  <c r="AC54" i="1"/>
  <c r="AE54" i="1"/>
  <c r="AF54" i="1"/>
  <c r="AG54" i="1"/>
  <c r="AH54" i="1" s="1"/>
  <c r="E55" i="1"/>
  <c r="L55" i="1"/>
  <c r="T55" i="1"/>
  <c r="V55" i="1" s="1"/>
  <c r="W55" i="1"/>
  <c r="X55" i="1"/>
  <c r="AB55" i="1"/>
  <c r="AC55" i="1" s="1"/>
  <c r="AD55" i="1"/>
  <c r="AE55" i="1"/>
  <c r="AF55" i="1" s="1"/>
  <c r="AG55" i="1"/>
  <c r="AH55" i="1" s="1"/>
  <c r="E56" i="1"/>
  <c r="L56" i="1"/>
  <c r="T56" i="1"/>
  <c r="V56" i="1" s="1"/>
  <c r="W56" i="1"/>
  <c r="X56" i="1"/>
  <c r="AB56" i="1"/>
  <c r="AC56" i="1"/>
  <c r="AD56" i="1"/>
  <c r="AE56" i="1"/>
  <c r="AF56" i="1"/>
  <c r="AG56" i="1"/>
  <c r="AH56" i="1" s="1"/>
  <c r="E57" i="1"/>
  <c r="L57" i="1"/>
  <c r="T57" i="1"/>
  <c r="V57" i="1"/>
  <c r="W57" i="1"/>
  <c r="X57" i="1" s="1"/>
  <c r="AB57" i="1"/>
  <c r="AC57" i="1" s="1"/>
  <c r="AD57" i="1"/>
  <c r="AE57" i="1"/>
  <c r="AF57" i="1" s="1"/>
  <c r="AG57" i="1"/>
  <c r="AH57" i="1" s="1"/>
  <c r="E58" i="1"/>
  <c r="L58" i="1"/>
  <c r="T58" i="1"/>
  <c r="V58" i="1"/>
  <c r="W58" i="1"/>
  <c r="X58" i="1"/>
  <c r="AB58" i="1"/>
  <c r="AE58" i="1"/>
  <c r="AF58" i="1" s="1"/>
  <c r="AG58" i="1"/>
  <c r="AH58" i="1" s="1"/>
  <c r="E59" i="1"/>
  <c r="L59" i="1"/>
  <c r="T59" i="1"/>
  <c r="V59" i="1" s="1"/>
  <c r="W59" i="1"/>
  <c r="X59" i="1"/>
  <c r="AB59" i="1"/>
  <c r="AD59" i="1" s="1"/>
  <c r="AC59" i="1"/>
  <c r="AE59" i="1"/>
  <c r="AF59" i="1" s="1"/>
  <c r="AG59" i="1"/>
  <c r="AH59" i="1" s="1"/>
  <c r="T60" i="1"/>
  <c r="V60" i="1"/>
  <c r="W60" i="1"/>
  <c r="X60" i="1" s="1"/>
  <c r="AB60" i="1"/>
  <c r="AE60" i="1"/>
  <c r="AF60" i="1" s="1"/>
  <c r="AG60" i="1"/>
  <c r="AH60" i="1"/>
  <c r="I61" i="1"/>
  <c r="I62" i="1" s="1"/>
  <c r="O62" i="1" s="1"/>
  <c r="D68" i="1"/>
  <c r="E68" i="1"/>
  <c r="I68" i="1"/>
  <c r="J68" i="1"/>
  <c r="M68" i="1"/>
  <c r="AX68" i="1"/>
  <c r="BC68" i="1"/>
  <c r="BG68" i="1"/>
  <c r="D69" i="1"/>
  <c r="H69" i="1"/>
  <c r="AN69" i="1" s="1"/>
  <c r="AP69" i="1" s="1"/>
  <c r="I69" i="1"/>
  <c r="J69" i="1"/>
  <c r="M69" i="1"/>
  <c r="T69" i="1"/>
  <c r="U69" i="1"/>
  <c r="W69" i="1"/>
  <c r="AB69" i="1"/>
  <c r="AF69" i="1"/>
  <c r="AG69" i="1"/>
  <c r="AH69" i="1"/>
  <c r="AI69" i="1"/>
  <c r="AJ69" i="1" s="1"/>
  <c r="AQ69" i="1"/>
  <c r="AR69" i="1" s="1"/>
  <c r="AS69" i="1"/>
  <c r="AT69" i="1" s="1"/>
  <c r="AU69" i="1"/>
  <c r="AV69" i="1" s="1"/>
  <c r="AW69" i="1"/>
  <c r="BC71" i="1" s="1"/>
  <c r="AX69" i="1"/>
  <c r="E69" i="1" s="1"/>
  <c r="BC69" i="1"/>
  <c r="C70" i="1"/>
  <c r="D70" i="1"/>
  <c r="L70" i="1" s="1"/>
  <c r="H70" i="1"/>
  <c r="AN70" i="1" s="1"/>
  <c r="I70" i="1"/>
  <c r="J70" i="1"/>
  <c r="M70" i="1"/>
  <c r="U70" i="1"/>
  <c r="V70" i="1"/>
  <c r="W70" i="1"/>
  <c r="AF70" i="1"/>
  <c r="AG70" i="1"/>
  <c r="AH70" i="1" s="1"/>
  <c r="AQ70" i="1"/>
  <c r="AR70" i="1" s="1"/>
  <c r="AS70" i="1"/>
  <c r="AT70" i="1" s="1"/>
  <c r="AW70" i="1"/>
  <c r="BD70" i="1" s="1"/>
  <c r="AX70" i="1"/>
  <c r="E70" i="1" s="1"/>
  <c r="AY70" i="1"/>
  <c r="BG70" i="1"/>
  <c r="BI70" i="1"/>
  <c r="D71" i="1"/>
  <c r="E71" i="1"/>
  <c r="I71" i="1"/>
  <c r="J71" i="1"/>
  <c r="M71" i="1"/>
  <c r="U71" i="1"/>
  <c r="V71" i="1"/>
  <c r="AX71" i="1"/>
  <c r="BG71" i="1"/>
  <c r="BO71" i="1"/>
  <c r="D72" i="1"/>
  <c r="I72" i="1"/>
  <c r="J72" i="1"/>
  <c r="M72" i="1"/>
  <c r="AC72" i="1"/>
  <c r="AD72" i="1" s="1"/>
  <c r="AE72" i="1" s="1"/>
  <c r="AW72" i="1"/>
  <c r="AX72" i="1"/>
  <c r="E72" i="1" s="1"/>
  <c r="BC72" i="1"/>
  <c r="BG72" i="1"/>
  <c r="C73" i="1"/>
  <c r="D73" i="1"/>
  <c r="H73" i="1"/>
  <c r="I73" i="1"/>
  <c r="J73" i="1"/>
  <c r="L73" i="1"/>
  <c r="M73" i="1"/>
  <c r="U73" i="1"/>
  <c r="V73" i="1"/>
  <c r="W73" i="1"/>
  <c r="X73" i="1"/>
  <c r="AB73" i="1"/>
  <c r="AF73" i="1"/>
  <c r="AG73" i="1"/>
  <c r="AH73" i="1" s="1"/>
  <c r="AN73" i="1"/>
  <c r="AO73" i="1" s="1"/>
  <c r="AP73" i="1"/>
  <c r="AQ73" i="1"/>
  <c r="AR73" i="1" s="1"/>
  <c r="AS73" i="1"/>
  <c r="AT73" i="1" s="1"/>
  <c r="AU73" i="1"/>
  <c r="AV73" i="1"/>
  <c r="AW73" i="1"/>
  <c r="BG69" i="1" s="1"/>
  <c r="AX73" i="1"/>
  <c r="E73" i="1" s="1"/>
  <c r="AY73" i="1"/>
  <c r="BC73" i="1"/>
  <c r="BD73" i="1"/>
  <c r="BG73" i="1"/>
  <c r="BI73" i="1"/>
  <c r="BK73" i="1"/>
  <c r="D74" i="1"/>
  <c r="AF74" i="1" s="1"/>
  <c r="E74" i="1"/>
  <c r="H74" i="1"/>
  <c r="AN74" i="1" s="1"/>
  <c r="I74" i="1"/>
  <c r="J74" i="1"/>
  <c r="M74" i="1"/>
  <c r="W74" i="1"/>
  <c r="AB74" i="1"/>
  <c r="AS74" i="1"/>
  <c r="AT74" i="1"/>
  <c r="AW74" i="1"/>
  <c r="BH71" i="1" s="1"/>
  <c r="AX74" i="1"/>
  <c r="BC74" i="1"/>
  <c r="BG74" i="1"/>
  <c r="BI74" i="1"/>
  <c r="BK74" i="1"/>
  <c r="D75" i="1"/>
  <c r="E75" i="1"/>
  <c r="H75" i="1"/>
  <c r="AN75" i="1" s="1"/>
  <c r="I75" i="1"/>
  <c r="J75" i="1"/>
  <c r="L75" i="1"/>
  <c r="M75" i="1"/>
  <c r="T75" i="1"/>
  <c r="U75" i="1"/>
  <c r="AC75" i="1"/>
  <c r="AD75" i="1" s="1"/>
  <c r="AE75" i="1" s="1"/>
  <c r="AF75" i="1"/>
  <c r="AG75" i="1"/>
  <c r="AH75" i="1" s="1"/>
  <c r="AI75" i="1"/>
  <c r="AJ75" i="1"/>
  <c r="AQ75" i="1"/>
  <c r="AR75" i="1"/>
  <c r="AW75" i="1"/>
  <c r="BI68" i="1" s="1"/>
  <c r="AX75" i="1"/>
  <c r="BF75" i="1"/>
  <c r="BG75" i="1"/>
  <c r="BI75" i="1"/>
  <c r="D76" i="1"/>
  <c r="I76" i="1"/>
  <c r="J76" i="1"/>
  <c r="M76" i="1"/>
  <c r="AF76" i="1"/>
  <c r="AS76" i="1"/>
  <c r="AT76" i="1" s="1"/>
  <c r="AW76" i="1"/>
  <c r="AX76" i="1"/>
  <c r="E76" i="1" s="1"/>
  <c r="BC76" i="1"/>
  <c r="BD76" i="1"/>
  <c r="BG76" i="1"/>
  <c r="BI76" i="1"/>
  <c r="C77" i="1"/>
  <c r="AY77" i="1" s="1"/>
  <c r="D77" i="1"/>
  <c r="E77" i="1"/>
  <c r="H77" i="1"/>
  <c r="AN77" i="1" s="1"/>
  <c r="AO77" i="1" s="1"/>
  <c r="I77" i="1"/>
  <c r="J77" i="1"/>
  <c r="M77" i="1"/>
  <c r="V77" i="1"/>
  <c r="W77" i="1"/>
  <c r="AB77" i="1"/>
  <c r="AC77" i="1"/>
  <c r="AD77" i="1" s="1"/>
  <c r="AE77" i="1"/>
  <c r="AF77" i="1"/>
  <c r="AP77" i="1"/>
  <c r="AQ77" i="1"/>
  <c r="AR77" i="1" s="1"/>
  <c r="AS77" i="1"/>
  <c r="AT77" i="1"/>
  <c r="AU77" i="1"/>
  <c r="AV77" i="1" s="1"/>
  <c r="AW77" i="1"/>
  <c r="AX77" i="1"/>
  <c r="BC77" i="1"/>
  <c r="BD77" i="1"/>
  <c r="BF77" i="1"/>
  <c r="BG77" i="1"/>
  <c r="BI77" i="1"/>
  <c r="BS77" i="1"/>
  <c r="D78" i="1"/>
  <c r="H78" i="1"/>
  <c r="AN78" i="1" s="1"/>
  <c r="I78" i="1"/>
  <c r="J78" i="1"/>
  <c r="M78" i="1"/>
  <c r="AF78" i="1"/>
  <c r="AQ78" i="1"/>
  <c r="AR78" i="1" s="1"/>
  <c r="AU78" i="1"/>
  <c r="AV78" i="1" s="1"/>
  <c r="AW78" i="1"/>
  <c r="BL81" i="1" s="1"/>
  <c r="AX78" i="1"/>
  <c r="E78" i="1" s="1"/>
  <c r="BC78" i="1"/>
  <c r="BG78" i="1"/>
  <c r="BK78" i="1"/>
  <c r="BO78" i="1"/>
  <c r="D79" i="1"/>
  <c r="I79" i="1"/>
  <c r="J79" i="1"/>
  <c r="M79" i="1"/>
  <c r="AQ79" i="1"/>
  <c r="AR79" i="1" s="1"/>
  <c r="AU79" i="1"/>
  <c r="AV79" i="1" s="1"/>
  <c r="AX79" i="1"/>
  <c r="E79" i="1" s="1"/>
  <c r="BC79" i="1"/>
  <c r="BD79" i="1"/>
  <c r="BG79" i="1"/>
  <c r="BI79" i="1"/>
  <c r="BK79" i="1"/>
  <c r="BO79" i="1"/>
  <c r="D80" i="1"/>
  <c r="AW80" i="1" s="1"/>
  <c r="E80" i="1"/>
  <c r="I80" i="1"/>
  <c r="J80" i="1"/>
  <c r="M80" i="1"/>
  <c r="X80" i="1"/>
  <c r="AB80" i="1"/>
  <c r="AS80" i="1"/>
  <c r="AT80" i="1" s="1"/>
  <c r="AU80" i="1"/>
  <c r="AV80" i="1" s="1"/>
  <c r="AX80" i="1"/>
  <c r="BC80" i="1"/>
  <c r="BG80" i="1"/>
  <c r="BH80" i="1"/>
  <c r="BK80" i="1"/>
  <c r="BO80" i="1"/>
  <c r="D81" i="1"/>
  <c r="E81" i="1"/>
  <c r="H81" i="1"/>
  <c r="AN81" i="1" s="1"/>
  <c r="I81" i="1"/>
  <c r="J81" i="1"/>
  <c r="L81" i="1"/>
  <c r="M81" i="1"/>
  <c r="T81" i="1"/>
  <c r="U81" i="1"/>
  <c r="W81" i="1"/>
  <c r="AB81" i="1"/>
  <c r="AC81" i="1"/>
  <c r="AD81" i="1" s="1"/>
  <c r="AE81" i="1"/>
  <c r="AF81" i="1"/>
  <c r="AG81" i="1"/>
  <c r="AH81" i="1" s="1"/>
  <c r="AI81" i="1"/>
  <c r="AJ81" i="1" s="1"/>
  <c r="AQ81" i="1"/>
  <c r="AR81" i="1" s="1"/>
  <c r="AS81" i="1"/>
  <c r="AT81" i="1"/>
  <c r="AU81" i="1"/>
  <c r="AV81" i="1"/>
  <c r="AW81" i="1"/>
  <c r="BO72" i="1" s="1"/>
  <c r="AX81" i="1"/>
  <c r="BC81" i="1"/>
  <c r="BG81" i="1"/>
  <c r="BH81" i="1"/>
  <c r="BI81" i="1"/>
  <c r="BK81" i="1"/>
  <c r="BO81" i="1"/>
  <c r="D82" i="1"/>
  <c r="E82" i="1"/>
  <c r="I82" i="1"/>
  <c r="J82" i="1"/>
  <c r="M82" i="1"/>
  <c r="AQ82" i="1"/>
  <c r="AR82" i="1" s="1"/>
  <c r="AX82" i="1"/>
  <c r="BC82" i="1"/>
  <c r="BD82" i="1"/>
  <c r="BG82" i="1"/>
  <c r="BH82" i="1"/>
  <c r="BI82" i="1"/>
  <c r="D83" i="1"/>
  <c r="E83" i="1"/>
  <c r="I83" i="1"/>
  <c r="J83" i="1"/>
  <c r="L83" i="1"/>
  <c r="M83" i="1"/>
  <c r="T83" i="1"/>
  <c r="AG83" i="1"/>
  <c r="AH83" i="1" s="1"/>
  <c r="AI83" i="1"/>
  <c r="AJ83" i="1" s="1"/>
  <c r="AQ83" i="1"/>
  <c r="AR83" i="1"/>
  <c r="AX83" i="1"/>
  <c r="BC83" i="1"/>
  <c r="BD83" i="1"/>
  <c r="BG83" i="1"/>
  <c r="BH83" i="1"/>
  <c r="BI83" i="1"/>
  <c r="BJ83" i="1"/>
  <c r="BK83" i="1"/>
  <c r="C84" i="1"/>
  <c r="D84" i="1"/>
  <c r="AC84" i="1" s="1"/>
  <c r="AD84" i="1" s="1"/>
  <c r="AE84" i="1" s="1"/>
  <c r="H84" i="1"/>
  <c r="I84" i="1"/>
  <c r="J84" i="1"/>
  <c r="L84" i="1"/>
  <c r="M84" i="1"/>
  <c r="T84" i="1"/>
  <c r="U84" i="1"/>
  <c r="V84" i="1"/>
  <c r="W84" i="1"/>
  <c r="X84" i="1"/>
  <c r="AB84" i="1"/>
  <c r="AF84" i="1"/>
  <c r="AG84" i="1"/>
  <c r="AH84" i="1" s="1"/>
  <c r="AI84" i="1"/>
  <c r="AJ84" i="1" s="1"/>
  <c r="AN84" i="1"/>
  <c r="AO84" i="1" s="1"/>
  <c r="AQ84" i="1"/>
  <c r="AR84" i="1" s="1"/>
  <c r="AS84" i="1"/>
  <c r="AT84" i="1" s="1"/>
  <c r="AU84" i="1"/>
  <c r="AV84" i="1" s="1"/>
  <c r="AX84" i="1"/>
  <c r="E84" i="1" s="1"/>
  <c r="AY84" i="1"/>
  <c r="BC84" i="1"/>
  <c r="BD84" i="1"/>
  <c r="BG84" i="1"/>
  <c r="BI84" i="1"/>
  <c r="BN84" i="1"/>
  <c r="BO84" i="1"/>
  <c r="BS84" i="1"/>
  <c r="D85" i="1"/>
  <c r="H85" i="1" s="1"/>
  <c r="E85" i="1"/>
  <c r="I85" i="1"/>
  <c r="J85" i="1"/>
  <c r="M85" i="1"/>
  <c r="X85" i="1"/>
  <c r="AB85" i="1"/>
  <c r="AC85" i="1"/>
  <c r="AD85" i="1" s="1"/>
  <c r="AE85" i="1" s="1"/>
  <c r="AN85" i="1"/>
  <c r="AQ85" i="1"/>
  <c r="AR85" i="1" s="1"/>
  <c r="AW85" i="1"/>
  <c r="BS69" i="1" s="1"/>
  <c r="AX85" i="1"/>
  <c r="BC85" i="1"/>
  <c r="BD85" i="1"/>
  <c r="BG85" i="1"/>
  <c r="BH85" i="1"/>
  <c r="BI85" i="1"/>
  <c r="BK85" i="1"/>
  <c r="BN85" i="1"/>
  <c r="D86" i="1"/>
  <c r="AG86" i="1" s="1"/>
  <c r="AH86" i="1" s="1"/>
  <c r="I86" i="1"/>
  <c r="J86" i="1"/>
  <c r="L86" i="1"/>
  <c r="M86" i="1"/>
  <c r="AQ86" i="1"/>
  <c r="AR86" i="1"/>
  <c r="AX86" i="1"/>
  <c r="E86" i="1" s="1"/>
  <c r="BC86" i="1"/>
  <c r="BD86" i="1"/>
  <c r="BG86" i="1"/>
  <c r="BH86" i="1"/>
  <c r="BI86" i="1"/>
  <c r="BK86" i="1"/>
  <c r="BO86" i="1"/>
  <c r="C87" i="1"/>
  <c r="AY87" i="1" s="1"/>
  <c r="D87" i="1"/>
  <c r="AC87" i="1" s="1"/>
  <c r="H87" i="1"/>
  <c r="I87" i="1"/>
  <c r="J87" i="1"/>
  <c r="L87" i="1"/>
  <c r="M87" i="1"/>
  <c r="T87" i="1"/>
  <c r="U87" i="1"/>
  <c r="V87" i="1"/>
  <c r="W87" i="1"/>
  <c r="X87" i="1"/>
  <c r="AB87" i="1"/>
  <c r="AD87" i="1"/>
  <c r="AE87" i="1"/>
  <c r="AF87" i="1"/>
  <c r="AG87" i="1"/>
  <c r="AH87" i="1" s="1"/>
  <c r="AI87" i="1"/>
  <c r="AJ87" i="1" s="1"/>
  <c r="AN87" i="1"/>
  <c r="AQ87" i="1"/>
  <c r="AR87" i="1" s="1"/>
  <c r="AS87" i="1"/>
  <c r="AT87" i="1"/>
  <c r="AU87" i="1"/>
  <c r="AV87" i="1"/>
  <c r="AX87" i="1"/>
  <c r="E87" i="1" s="1"/>
  <c r="BC87" i="1"/>
  <c r="BD87" i="1"/>
  <c r="BG87" i="1"/>
  <c r="BH87" i="1"/>
  <c r="BI87" i="1"/>
  <c r="BJ87" i="1"/>
  <c r="BO87" i="1"/>
  <c r="BS87" i="1"/>
  <c r="E88" i="1"/>
  <c r="J88" i="1"/>
  <c r="AI88" i="1" s="1"/>
  <c r="AJ88" i="1" s="1"/>
  <c r="T88" i="1"/>
  <c r="U88" i="1"/>
  <c r="W88" i="1"/>
  <c r="X88" i="1"/>
  <c r="AB88" i="1"/>
  <c r="AC88" i="1"/>
  <c r="AF88" i="1"/>
  <c r="AG88" i="1"/>
  <c r="AH88" i="1"/>
  <c r="AN88" i="1"/>
  <c r="AO88" i="1"/>
  <c r="AP88" i="1"/>
  <c r="AQ88" i="1"/>
  <c r="AR88" i="1"/>
  <c r="AS88" i="1"/>
  <c r="AT88" i="1"/>
  <c r="AU88" i="1"/>
  <c r="AV88" i="1" s="1"/>
  <c r="AW88" i="1"/>
  <c r="AX88" i="1"/>
  <c r="AY88" i="1"/>
  <c r="D99" i="1"/>
  <c r="E99" i="1"/>
  <c r="G99" i="1"/>
  <c r="E100" i="1"/>
  <c r="F114" i="1"/>
  <c r="F115" i="1"/>
  <c r="I115" i="1"/>
  <c r="J115" i="1" s="1"/>
  <c r="F116" i="1"/>
  <c r="F117" i="1"/>
  <c r="I117" i="1" s="1"/>
  <c r="J117" i="1" s="1"/>
  <c r="F118" i="1"/>
  <c r="F119" i="1"/>
  <c r="I119" i="1" s="1"/>
  <c r="J119" i="1"/>
  <c r="F120" i="1"/>
  <c r="F121" i="1"/>
  <c r="I121" i="1"/>
  <c r="J121" i="1"/>
  <c r="F122" i="1"/>
  <c r="F123" i="1"/>
  <c r="I123" i="1"/>
  <c r="J123" i="1" s="1"/>
  <c r="F124" i="1"/>
  <c r="F125" i="1"/>
  <c r="I125" i="1"/>
  <c r="J125" i="1" s="1"/>
  <c r="F126" i="1"/>
  <c r="F127" i="1"/>
  <c r="I127" i="1"/>
  <c r="J127" i="1"/>
  <c r="F129" i="1"/>
  <c r="I129" i="1"/>
  <c r="J129" i="1"/>
  <c r="F130" i="1"/>
  <c r="F131" i="1"/>
  <c r="I131" i="1"/>
  <c r="J131" i="1" s="1"/>
  <c r="F132" i="1"/>
  <c r="F133" i="1"/>
  <c r="I133" i="1" s="1"/>
  <c r="J133" i="1" s="1"/>
  <c r="F134" i="1"/>
  <c r="C2" i="21"/>
  <c r="L11" i="21"/>
  <c r="M11" i="21"/>
  <c r="N11" i="21"/>
  <c r="T11" i="21"/>
  <c r="V11" i="21" s="1"/>
  <c r="W11" i="21"/>
  <c r="X11" i="21"/>
  <c r="AB11" i="21"/>
  <c r="AD11" i="21" s="1"/>
  <c r="AC11" i="21"/>
  <c r="AE11" i="21"/>
  <c r="P1" i="21" s="1"/>
  <c r="AF11" i="21"/>
  <c r="AG11" i="21"/>
  <c r="AH11" i="21"/>
  <c r="AI11" i="21"/>
  <c r="L12" i="21"/>
  <c r="M12" i="21"/>
  <c r="N12" i="21"/>
  <c r="T12" i="21"/>
  <c r="W12" i="21"/>
  <c r="X12" i="21" s="1"/>
  <c r="AB12" i="21"/>
  <c r="AC12" i="21"/>
  <c r="AD12" i="21"/>
  <c r="AE12" i="21"/>
  <c r="AF12" i="21"/>
  <c r="AG12" i="21"/>
  <c r="AI12" i="21"/>
  <c r="L13" i="21"/>
  <c r="M13" i="21"/>
  <c r="N13" i="21"/>
  <c r="T13" i="21"/>
  <c r="V13" i="21"/>
  <c r="W13" i="21"/>
  <c r="X13" i="21"/>
  <c r="AB13" i="21"/>
  <c r="AE13" i="21"/>
  <c r="AF13" i="21"/>
  <c r="AG13" i="21"/>
  <c r="AH13" i="21"/>
  <c r="AI13" i="21"/>
  <c r="L14" i="21"/>
  <c r="M14" i="21"/>
  <c r="N14" i="21"/>
  <c r="T14" i="21"/>
  <c r="AH14" i="21" s="1"/>
  <c r="V14" i="21"/>
  <c r="W14" i="21"/>
  <c r="X14" i="21" s="1"/>
  <c r="AB14" i="21"/>
  <c r="AC14" i="21"/>
  <c r="AD14" i="21"/>
  <c r="AE14" i="21"/>
  <c r="AF14" i="21"/>
  <c r="AG14" i="21"/>
  <c r="AI14" i="21"/>
  <c r="L15" i="21"/>
  <c r="M15" i="21"/>
  <c r="N15" i="21"/>
  <c r="T15" i="21"/>
  <c r="V15" i="21" s="1"/>
  <c r="W15" i="21"/>
  <c r="X15" i="21"/>
  <c r="AB15" i="21"/>
  <c r="AD15" i="21" s="1"/>
  <c r="AC15" i="21"/>
  <c r="AE15" i="21"/>
  <c r="AF15" i="21"/>
  <c r="AG15" i="21"/>
  <c r="AH15" i="21"/>
  <c r="AI15" i="21"/>
  <c r="L16" i="21"/>
  <c r="M16" i="21"/>
  <c r="N16" i="21"/>
  <c r="T16" i="21"/>
  <c r="W16" i="21"/>
  <c r="X16" i="21" s="1"/>
  <c r="AB16" i="21"/>
  <c r="AC16" i="21"/>
  <c r="AD16" i="21"/>
  <c r="AE16" i="21"/>
  <c r="AF16" i="21"/>
  <c r="AG16" i="21"/>
  <c r="AI16" i="21"/>
  <c r="L17" i="21"/>
  <c r="M17" i="21"/>
  <c r="N17" i="21"/>
  <c r="T17" i="21"/>
  <c r="V17" i="21"/>
  <c r="W17" i="21"/>
  <c r="X17" i="21" s="1"/>
  <c r="AB17" i="21"/>
  <c r="AD17" i="21" s="1"/>
  <c r="AE17" i="21"/>
  <c r="AF17" i="21"/>
  <c r="AG17" i="21"/>
  <c r="AH17" i="21"/>
  <c r="AI17" i="21"/>
  <c r="L18" i="21"/>
  <c r="M18" i="21"/>
  <c r="N18" i="21"/>
  <c r="T18" i="21"/>
  <c r="W18" i="21"/>
  <c r="X18" i="21" s="1"/>
  <c r="AB18" i="21"/>
  <c r="AC18" i="21"/>
  <c r="AD18" i="21"/>
  <c r="AE18" i="21"/>
  <c r="AF18" i="21"/>
  <c r="AG18" i="21"/>
  <c r="AI18" i="21"/>
  <c r="L19" i="21"/>
  <c r="M19" i="21"/>
  <c r="N19" i="21"/>
  <c r="T19" i="21"/>
  <c r="V19" i="21" s="1"/>
  <c r="W19" i="21"/>
  <c r="X19" i="21"/>
  <c r="AB19" i="21"/>
  <c r="AD19" i="21" s="1"/>
  <c r="AC19" i="21"/>
  <c r="AE19" i="21"/>
  <c r="AF19" i="21"/>
  <c r="AG19" i="21"/>
  <c r="AH19" i="21"/>
  <c r="AI19" i="21"/>
  <c r="L20" i="21"/>
  <c r="M20" i="21"/>
  <c r="N20" i="21"/>
  <c r="T20" i="21"/>
  <c r="W20" i="21"/>
  <c r="X20" i="21" s="1"/>
  <c r="AB20" i="21"/>
  <c r="AC20" i="21"/>
  <c r="AD20" i="21"/>
  <c r="AE20" i="21"/>
  <c r="AF20" i="21"/>
  <c r="AG20" i="21"/>
  <c r="AI20" i="21"/>
  <c r="L21" i="21"/>
  <c r="M21" i="21"/>
  <c r="N21" i="21"/>
  <c r="T21" i="21"/>
  <c r="V21" i="21"/>
  <c r="W21" i="21"/>
  <c r="X21" i="21"/>
  <c r="AB21" i="21"/>
  <c r="AD21" i="21" s="1"/>
  <c r="AE21" i="21"/>
  <c r="AF21" i="21"/>
  <c r="AG21" i="21"/>
  <c r="AH21" i="21"/>
  <c r="AI21" i="21"/>
  <c r="L22" i="21"/>
  <c r="M22" i="21"/>
  <c r="N22" i="21"/>
  <c r="T22" i="21"/>
  <c r="AH22" i="21" s="1"/>
  <c r="V22" i="21"/>
  <c r="W22" i="21"/>
  <c r="X22" i="21" s="1"/>
  <c r="AB22" i="21"/>
  <c r="AC22" i="21"/>
  <c r="AD22" i="21"/>
  <c r="AE22" i="21"/>
  <c r="AF22" i="21"/>
  <c r="AG22" i="21"/>
  <c r="AI22" i="21"/>
  <c r="L23" i="21"/>
  <c r="M23" i="21"/>
  <c r="N23" i="21"/>
  <c r="T23" i="21"/>
  <c r="V23" i="21" s="1"/>
  <c r="W23" i="21"/>
  <c r="X23" i="21"/>
  <c r="AB23" i="21"/>
  <c r="AD23" i="21" s="1"/>
  <c r="AC23" i="21"/>
  <c r="AE23" i="21"/>
  <c r="AF23" i="21"/>
  <c r="AG23" i="21"/>
  <c r="AH23" i="21"/>
  <c r="AI23" i="21"/>
  <c r="L24" i="21"/>
  <c r="M24" i="21"/>
  <c r="N24" i="21"/>
  <c r="T24" i="21"/>
  <c r="AH24" i="21" s="1"/>
  <c r="W24" i="21"/>
  <c r="X24" i="21" s="1"/>
  <c r="AB24" i="21"/>
  <c r="AC24" i="21"/>
  <c r="AD24" i="21"/>
  <c r="AE24" i="21"/>
  <c r="AF24" i="21"/>
  <c r="AG24" i="21"/>
  <c r="AI24" i="21"/>
  <c r="L25" i="21"/>
  <c r="M25" i="21"/>
  <c r="N25" i="21"/>
  <c r="T25" i="21"/>
  <c r="V25" i="21"/>
  <c r="W25" i="21"/>
  <c r="X25" i="21"/>
  <c r="AB25" i="21"/>
  <c r="AD25" i="21" s="1"/>
  <c r="AC25" i="21"/>
  <c r="AE25" i="21"/>
  <c r="AF25" i="21"/>
  <c r="AG25" i="21"/>
  <c r="AH25" i="21"/>
  <c r="AI25" i="21"/>
  <c r="L26" i="21"/>
  <c r="M26" i="21"/>
  <c r="N26" i="21"/>
  <c r="T26" i="21"/>
  <c r="AH26" i="21" s="1"/>
  <c r="V26" i="21"/>
  <c r="W26" i="21"/>
  <c r="X26" i="21" s="1"/>
  <c r="AB26" i="21"/>
  <c r="AC26" i="21"/>
  <c r="AD26" i="21"/>
  <c r="AE26" i="21"/>
  <c r="AF26" i="21"/>
  <c r="AG26" i="21"/>
  <c r="AI26" i="21"/>
  <c r="L27" i="21"/>
  <c r="M27" i="21"/>
  <c r="N27" i="21"/>
  <c r="T27" i="21"/>
  <c r="V27" i="21" s="1"/>
  <c r="W27" i="21"/>
  <c r="X27" i="21"/>
  <c r="AB27" i="21"/>
  <c r="AD27" i="21" s="1"/>
  <c r="AE27" i="21"/>
  <c r="AF27" i="21"/>
  <c r="AG27" i="21"/>
  <c r="AH27" i="21"/>
  <c r="AI27" i="21"/>
  <c r="L28" i="21"/>
  <c r="M28" i="21"/>
  <c r="N28" i="21"/>
  <c r="T28" i="21"/>
  <c r="AH28" i="21" s="1"/>
  <c r="V28" i="21"/>
  <c r="W28" i="21"/>
  <c r="X28" i="21" s="1"/>
  <c r="AB28" i="21"/>
  <c r="AC28" i="21"/>
  <c r="AD28" i="21"/>
  <c r="AE28" i="21"/>
  <c r="AF28" i="21"/>
  <c r="AG28" i="21"/>
  <c r="AI28" i="21"/>
  <c r="L29" i="21"/>
  <c r="M29" i="21"/>
  <c r="N29" i="21"/>
  <c r="T29" i="21"/>
  <c r="V29" i="21"/>
  <c r="W29" i="21"/>
  <c r="X29" i="21" s="1"/>
  <c r="AB29" i="21"/>
  <c r="AD29" i="21" s="1"/>
  <c r="AC29" i="21"/>
  <c r="AE29" i="21"/>
  <c r="AF29" i="21"/>
  <c r="AG29" i="21"/>
  <c r="AH29" i="21"/>
  <c r="AI29" i="21"/>
  <c r="L30" i="21"/>
  <c r="M30" i="21"/>
  <c r="N30" i="21"/>
  <c r="T30" i="21"/>
  <c r="AH30" i="21" s="1"/>
  <c r="W30" i="21"/>
  <c r="X30" i="21" s="1"/>
  <c r="AB30" i="21"/>
  <c r="AC30" i="21"/>
  <c r="AD30" i="21"/>
  <c r="AE30" i="21"/>
  <c r="AF30" i="21"/>
  <c r="AG30" i="21"/>
  <c r="AI30" i="21"/>
  <c r="I31" i="21"/>
  <c r="J31" i="21"/>
  <c r="K31" i="21"/>
  <c r="E39" i="21"/>
  <c r="L39" i="21"/>
  <c r="T39" i="21"/>
  <c r="V39" i="21"/>
  <c r="W39" i="21"/>
  <c r="X39" i="21"/>
  <c r="AB39" i="21"/>
  <c r="AC39" i="21"/>
  <c r="AD39" i="21"/>
  <c r="AE39" i="21"/>
  <c r="AF39" i="21"/>
  <c r="AG39" i="21"/>
  <c r="AH39" i="21"/>
  <c r="E40" i="21"/>
  <c r="L40" i="21"/>
  <c r="T40" i="21"/>
  <c r="V40" i="21"/>
  <c r="W40" i="21"/>
  <c r="X40" i="21" s="1"/>
  <c r="AB40" i="21"/>
  <c r="AC40" i="21"/>
  <c r="AD40" i="21"/>
  <c r="AE40" i="21"/>
  <c r="AF40" i="21" s="1"/>
  <c r="AG40" i="21"/>
  <c r="AH40" i="21"/>
  <c r="E41" i="21"/>
  <c r="L41" i="21"/>
  <c r="T41" i="21"/>
  <c r="V41" i="21"/>
  <c r="W41" i="21"/>
  <c r="X41" i="21"/>
  <c r="AB41" i="21"/>
  <c r="AE41" i="21"/>
  <c r="AF41" i="21"/>
  <c r="AG41" i="21"/>
  <c r="AH41" i="21"/>
  <c r="E42" i="21"/>
  <c r="L42" i="21"/>
  <c r="T42" i="21"/>
  <c r="V42" i="21" s="1"/>
  <c r="W42" i="21"/>
  <c r="X42" i="21"/>
  <c r="AB42" i="21"/>
  <c r="AE42" i="21"/>
  <c r="AF42" i="21"/>
  <c r="AG42" i="21"/>
  <c r="AH42" i="21"/>
  <c r="E43" i="21"/>
  <c r="L43" i="21"/>
  <c r="T43" i="21"/>
  <c r="V43" i="21"/>
  <c r="W43" i="21"/>
  <c r="X43" i="21"/>
  <c r="AB43" i="21"/>
  <c r="AE43" i="21"/>
  <c r="AF43" i="21" s="1"/>
  <c r="AG43" i="21"/>
  <c r="AH43" i="21"/>
  <c r="E44" i="21"/>
  <c r="L44" i="21"/>
  <c r="T44" i="21"/>
  <c r="V44" i="21"/>
  <c r="W44" i="21"/>
  <c r="X44" i="21"/>
  <c r="AB44" i="21"/>
  <c r="AC44" i="21"/>
  <c r="AD44" i="21"/>
  <c r="AE44" i="21"/>
  <c r="AF44" i="21" s="1"/>
  <c r="AG44" i="21"/>
  <c r="AH44" i="21"/>
  <c r="E45" i="21"/>
  <c r="L45" i="21"/>
  <c r="T45" i="21"/>
  <c r="V45" i="21"/>
  <c r="W45" i="21"/>
  <c r="X45" i="21" s="1"/>
  <c r="AB45" i="21"/>
  <c r="AC45" i="21"/>
  <c r="AD45" i="21"/>
  <c r="AE45" i="21"/>
  <c r="AF45" i="21" s="1"/>
  <c r="AG45" i="21"/>
  <c r="AH45" i="21" s="1"/>
  <c r="E46" i="21"/>
  <c r="L46" i="21"/>
  <c r="T46" i="21"/>
  <c r="V46" i="21" s="1"/>
  <c r="W46" i="21"/>
  <c r="X46" i="21"/>
  <c r="AB46" i="21"/>
  <c r="AD46" i="21" s="1"/>
  <c r="AC46" i="21"/>
  <c r="AE46" i="21"/>
  <c r="AF46" i="21" s="1"/>
  <c r="AG46" i="21"/>
  <c r="AH46" i="21"/>
  <c r="E47" i="21"/>
  <c r="L47" i="21"/>
  <c r="T47" i="21"/>
  <c r="V47" i="21" s="1"/>
  <c r="W47" i="21"/>
  <c r="X47" i="21"/>
  <c r="AB47" i="21"/>
  <c r="AD47" i="21" s="1"/>
  <c r="AC47" i="21"/>
  <c r="AE47" i="21"/>
  <c r="AF47" i="21" s="1"/>
  <c r="AG47" i="21"/>
  <c r="AH47" i="21"/>
  <c r="E48" i="21"/>
  <c r="L48" i="21"/>
  <c r="T48" i="21"/>
  <c r="V48" i="21"/>
  <c r="W48" i="21"/>
  <c r="X48" i="21"/>
  <c r="AB48" i="21"/>
  <c r="AD48" i="21" s="1"/>
  <c r="AE48" i="21"/>
  <c r="AF48" i="21"/>
  <c r="AG48" i="21"/>
  <c r="AH48" i="21"/>
  <c r="E49" i="21"/>
  <c r="L49" i="21"/>
  <c r="T49" i="21"/>
  <c r="V49" i="21"/>
  <c r="W49" i="21"/>
  <c r="X49" i="21" s="1"/>
  <c r="AB49" i="21"/>
  <c r="AE49" i="21"/>
  <c r="AF49" i="21"/>
  <c r="AG49" i="21"/>
  <c r="AH49" i="21"/>
  <c r="E50" i="21"/>
  <c r="L50" i="21"/>
  <c r="T50" i="21"/>
  <c r="V50" i="21"/>
  <c r="W50" i="21"/>
  <c r="X50" i="21"/>
  <c r="AB50" i="21"/>
  <c r="AE50" i="21"/>
  <c r="AF50" i="21" s="1"/>
  <c r="AG50" i="21"/>
  <c r="AH50" i="21" s="1"/>
  <c r="E51" i="21"/>
  <c r="L51" i="21"/>
  <c r="T51" i="21"/>
  <c r="V51" i="21"/>
  <c r="W51" i="21"/>
  <c r="X51" i="21"/>
  <c r="AB51" i="21"/>
  <c r="AC51" i="21"/>
  <c r="AD51" i="21"/>
  <c r="AE51" i="21"/>
  <c r="AF51" i="21" s="1"/>
  <c r="AG51" i="21"/>
  <c r="AH51" i="21"/>
  <c r="E52" i="21"/>
  <c r="L52" i="21"/>
  <c r="T52" i="21"/>
  <c r="V52" i="21" s="1"/>
  <c r="W52" i="21"/>
  <c r="X52" i="21" s="1"/>
  <c r="AB52" i="21"/>
  <c r="AC52" i="21"/>
  <c r="AD52" i="21"/>
  <c r="AE52" i="21"/>
  <c r="AF52" i="21" s="1"/>
  <c r="AG52" i="21"/>
  <c r="AH52" i="21" s="1"/>
  <c r="E53" i="21"/>
  <c r="L53" i="21"/>
  <c r="T53" i="21"/>
  <c r="V53" i="21"/>
  <c r="W53" i="21"/>
  <c r="X53" i="21"/>
  <c r="AB53" i="21"/>
  <c r="AD53" i="21" s="1"/>
  <c r="AC53" i="21"/>
  <c r="AE53" i="21"/>
  <c r="AF53" i="21"/>
  <c r="AG53" i="21"/>
  <c r="AH53" i="21"/>
  <c r="E54" i="21"/>
  <c r="L54" i="21"/>
  <c r="T54" i="21"/>
  <c r="V54" i="21" s="1"/>
  <c r="W54" i="21"/>
  <c r="X54" i="21"/>
  <c r="AB54" i="21"/>
  <c r="AD54" i="21" s="1"/>
  <c r="AC54" i="21"/>
  <c r="AE54" i="21"/>
  <c r="AF54" i="21" s="1"/>
  <c r="AG54" i="21"/>
  <c r="AH54" i="21" s="1"/>
  <c r="E55" i="21"/>
  <c r="L55" i="21"/>
  <c r="T55" i="21"/>
  <c r="V55" i="21"/>
  <c r="W55" i="21"/>
  <c r="X55" i="21"/>
  <c r="AB55" i="21"/>
  <c r="AC55" i="21" s="1"/>
  <c r="AD55" i="21"/>
  <c r="AE55" i="21"/>
  <c r="AF55" i="21" s="1"/>
  <c r="AG55" i="21"/>
  <c r="AH55" i="21" s="1"/>
  <c r="E56" i="21"/>
  <c r="L56" i="21"/>
  <c r="T56" i="21"/>
  <c r="V56" i="21"/>
  <c r="W56" i="21"/>
  <c r="X56" i="21"/>
  <c r="AB56" i="21"/>
  <c r="AC56" i="21"/>
  <c r="AD56" i="21"/>
  <c r="AE56" i="21"/>
  <c r="AF56" i="21" s="1"/>
  <c r="AG56" i="21"/>
  <c r="AH56" i="21"/>
  <c r="E57" i="21"/>
  <c r="L57" i="21"/>
  <c r="T57" i="21"/>
  <c r="V57" i="21" s="1"/>
  <c r="W57" i="21"/>
  <c r="X57" i="21" s="1"/>
  <c r="AB57" i="21"/>
  <c r="AC57" i="21" s="1"/>
  <c r="AE57" i="21"/>
  <c r="AF57" i="21" s="1"/>
  <c r="AG57" i="21"/>
  <c r="AH57" i="21" s="1"/>
  <c r="E58" i="21"/>
  <c r="L58" i="21"/>
  <c r="T58" i="21"/>
  <c r="V58" i="21" s="1"/>
  <c r="W58" i="21"/>
  <c r="X58" i="21"/>
  <c r="AB58" i="21"/>
  <c r="AE58" i="21"/>
  <c r="AF58" i="21" s="1"/>
  <c r="AG58" i="21"/>
  <c r="AH58" i="21"/>
  <c r="I59" i="21"/>
  <c r="I60" i="21"/>
  <c r="D66" i="21"/>
  <c r="I66" i="21"/>
  <c r="J66" i="21"/>
  <c r="M66" i="21"/>
  <c r="M86" i="21" s="1"/>
  <c r="T66" i="21"/>
  <c r="U66" i="21"/>
  <c r="AF66" i="21"/>
  <c r="AW66" i="21"/>
  <c r="AX66" i="21"/>
  <c r="E66" i="21" s="1"/>
  <c r="BH66" i="21"/>
  <c r="BK66" i="21"/>
  <c r="BO66" i="21"/>
  <c r="C67" i="21"/>
  <c r="D67" i="21"/>
  <c r="E67" i="21"/>
  <c r="I67" i="21"/>
  <c r="J67" i="21"/>
  <c r="L67" i="21"/>
  <c r="M67" i="21"/>
  <c r="AB67" i="21"/>
  <c r="AC67" i="21"/>
  <c r="AD67" i="21" s="1"/>
  <c r="AE67" i="21" s="1"/>
  <c r="AI67" i="21"/>
  <c r="AJ67" i="21" s="1"/>
  <c r="AW67" i="21"/>
  <c r="AX67" i="21"/>
  <c r="BF67" i="21"/>
  <c r="BH67" i="21"/>
  <c r="BO67" i="21"/>
  <c r="BT67" i="21"/>
  <c r="C68" i="21"/>
  <c r="D68" i="21"/>
  <c r="H68" i="21" s="1"/>
  <c r="AN68" i="21" s="1"/>
  <c r="AO68" i="21" s="1"/>
  <c r="I68" i="21"/>
  <c r="J68" i="21"/>
  <c r="L68" i="21"/>
  <c r="M68" i="21"/>
  <c r="T68" i="21"/>
  <c r="AB68" i="21"/>
  <c r="AF68" i="21"/>
  <c r="AQ68" i="21"/>
  <c r="AR68" i="21" s="1"/>
  <c r="AU68" i="21"/>
  <c r="AV68" i="21"/>
  <c r="AW68" i="21"/>
  <c r="AX68" i="21"/>
  <c r="E68" i="21" s="1"/>
  <c r="BF68" i="21"/>
  <c r="BH68" i="21"/>
  <c r="D69" i="21"/>
  <c r="I69" i="21"/>
  <c r="J69" i="21"/>
  <c r="L69" i="21"/>
  <c r="M69" i="21"/>
  <c r="AB69" i="21"/>
  <c r="AS69" i="21"/>
  <c r="AT69" i="21"/>
  <c r="AW69" i="21"/>
  <c r="AX69" i="21"/>
  <c r="E69" i="21" s="1"/>
  <c r="BB69" i="21"/>
  <c r="BF69" i="21"/>
  <c r="BH69" i="21"/>
  <c r="D70" i="21"/>
  <c r="AW70" i="21" s="1"/>
  <c r="BF66" i="21" s="1"/>
  <c r="E70" i="21"/>
  <c r="H70" i="21"/>
  <c r="I70" i="21"/>
  <c r="I86" i="21" s="1"/>
  <c r="J70" i="21"/>
  <c r="M70" i="21"/>
  <c r="T70" i="21"/>
  <c r="U70" i="21"/>
  <c r="V70" i="21"/>
  <c r="W70" i="21"/>
  <c r="AB70" i="21"/>
  <c r="AC70" i="21"/>
  <c r="AD70" i="21" s="1"/>
  <c r="AE70" i="21" s="1"/>
  <c r="AF70" i="21"/>
  <c r="AN70" i="21"/>
  <c r="AS70" i="21"/>
  <c r="AT70" i="21"/>
  <c r="AU70" i="21"/>
  <c r="AV70" i="21" s="1"/>
  <c r="AX70" i="21"/>
  <c r="BF70" i="21"/>
  <c r="BK70" i="21"/>
  <c r="BS70" i="21"/>
  <c r="D71" i="21"/>
  <c r="I71" i="21"/>
  <c r="J71" i="21"/>
  <c r="L71" i="21"/>
  <c r="M71" i="21"/>
  <c r="W71" i="21"/>
  <c r="AQ71" i="21"/>
  <c r="AR71" i="21"/>
  <c r="AS71" i="21"/>
  <c r="AT71" i="21" s="1"/>
  <c r="AX71" i="21"/>
  <c r="E71" i="21" s="1"/>
  <c r="BB71" i="21"/>
  <c r="BF71" i="21"/>
  <c r="BH71" i="21"/>
  <c r="BT71" i="21"/>
  <c r="BU71" i="21"/>
  <c r="C72" i="21"/>
  <c r="D72" i="21"/>
  <c r="L72" i="21" s="1"/>
  <c r="H72" i="21"/>
  <c r="AN72" i="21" s="1"/>
  <c r="I72" i="21"/>
  <c r="J72" i="21"/>
  <c r="M72" i="21"/>
  <c r="T72" i="21"/>
  <c r="U72" i="21"/>
  <c r="V72" i="21"/>
  <c r="W72" i="21"/>
  <c r="X72" i="21"/>
  <c r="AB72" i="21"/>
  <c r="AC72" i="21"/>
  <c r="AD72" i="21"/>
  <c r="AE72" i="21"/>
  <c r="AF72" i="21"/>
  <c r="AI72" i="21"/>
  <c r="AJ72" i="21" s="1"/>
  <c r="AQ72" i="21"/>
  <c r="AR72" i="21"/>
  <c r="AS72" i="21"/>
  <c r="AT72" i="21" s="1"/>
  <c r="AU72" i="21"/>
  <c r="AV72" i="21" s="1"/>
  <c r="AW72" i="21"/>
  <c r="BH70" i="21" s="1"/>
  <c r="AX72" i="21"/>
  <c r="E72" i="21" s="1"/>
  <c r="BB72" i="21"/>
  <c r="BC72" i="21"/>
  <c r="BF72" i="21"/>
  <c r="BH72" i="21"/>
  <c r="BO72" i="21"/>
  <c r="BT72" i="21"/>
  <c r="BU72" i="21"/>
  <c r="D73" i="21"/>
  <c r="I73" i="21"/>
  <c r="J73" i="21"/>
  <c r="M73" i="21"/>
  <c r="U73" i="21"/>
  <c r="V73" i="21"/>
  <c r="AB73" i="21"/>
  <c r="AC73" i="21"/>
  <c r="AD73" i="21" s="1"/>
  <c r="AE73" i="21" s="1"/>
  <c r="AI73" i="21"/>
  <c r="AJ73" i="21" s="1"/>
  <c r="AX73" i="21"/>
  <c r="E73" i="21" s="1"/>
  <c r="BB73" i="21"/>
  <c r="BC73" i="21"/>
  <c r="BF73" i="21"/>
  <c r="BH73" i="21"/>
  <c r="BS73" i="21"/>
  <c r="BT73" i="21"/>
  <c r="D74" i="21"/>
  <c r="E74" i="21"/>
  <c r="H74" i="21"/>
  <c r="AN74" i="21" s="1"/>
  <c r="I74" i="21"/>
  <c r="J74" i="21"/>
  <c r="M74" i="21"/>
  <c r="AI74" i="21"/>
  <c r="AJ74" i="21" s="1"/>
  <c r="AQ74" i="21"/>
  <c r="AR74" i="21" s="1"/>
  <c r="AS74" i="21"/>
  <c r="AT74" i="21" s="1"/>
  <c r="AW74" i="21"/>
  <c r="BJ68" i="21" s="1"/>
  <c r="AX74" i="21"/>
  <c r="BF74" i="21"/>
  <c r="BH74" i="21"/>
  <c r="BR74" i="21"/>
  <c r="BS74" i="21"/>
  <c r="BT74" i="21"/>
  <c r="C75" i="21"/>
  <c r="D75" i="21"/>
  <c r="AQ75" i="21" s="1"/>
  <c r="AR75" i="21" s="1"/>
  <c r="I75" i="21"/>
  <c r="J75" i="21"/>
  <c r="M75" i="21"/>
  <c r="T75" i="21"/>
  <c r="W75" i="21"/>
  <c r="X75" i="21"/>
  <c r="AB75" i="21"/>
  <c r="AG75" i="21"/>
  <c r="AH75" i="21" s="1"/>
  <c r="AI75" i="21"/>
  <c r="AJ75" i="21" s="1"/>
  <c r="AW75" i="21"/>
  <c r="AX75" i="21"/>
  <c r="E75" i="21" s="1"/>
  <c r="BD75" i="21"/>
  <c r="BE75" i="21"/>
  <c r="BF75" i="21"/>
  <c r="BF64" i="21" s="1"/>
  <c r="BX70" i="21" s="1"/>
  <c r="BV70" i="21" s="1"/>
  <c r="BH75" i="21"/>
  <c r="BJ75" i="21"/>
  <c r="BS75" i="21"/>
  <c r="C76" i="21"/>
  <c r="D76" i="21"/>
  <c r="I76" i="21"/>
  <c r="J76" i="21"/>
  <c r="L76" i="21"/>
  <c r="M76" i="21"/>
  <c r="V76" i="21"/>
  <c r="W76" i="21"/>
  <c r="X76" i="21"/>
  <c r="AB76" i="21"/>
  <c r="AF76" i="21"/>
  <c r="AG76" i="21"/>
  <c r="AH76" i="21" s="1"/>
  <c r="AQ76" i="21"/>
  <c r="AR76" i="21" s="1"/>
  <c r="AU76" i="21"/>
  <c r="AV76" i="21"/>
  <c r="AW76" i="21"/>
  <c r="AX76" i="21"/>
  <c r="E76" i="21" s="1"/>
  <c r="BC76" i="21"/>
  <c r="BF76" i="21"/>
  <c r="BH76" i="21"/>
  <c r="BR76" i="21"/>
  <c r="BU76" i="21"/>
  <c r="C77" i="21"/>
  <c r="D77" i="21"/>
  <c r="AC77" i="21" s="1"/>
  <c r="H77" i="21"/>
  <c r="I77" i="21"/>
  <c r="J77" i="21"/>
  <c r="L77" i="21"/>
  <c r="M77" i="21"/>
  <c r="T77" i="21"/>
  <c r="U77" i="21"/>
  <c r="V77" i="21"/>
  <c r="W77" i="21"/>
  <c r="X77" i="21"/>
  <c r="AB77" i="21"/>
  <c r="AD77" i="21"/>
  <c r="AE77" i="21" s="1"/>
  <c r="AF77" i="21"/>
  <c r="AG77" i="21"/>
  <c r="AH77" i="21" s="1"/>
  <c r="AI77" i="21"/>
  <c r="AJ77" i="21"/>
  <c r="AN77" i="21"/>
  <c r="AO77" i="21"/>
  <c r="AP77" i="21"/>
  <c r="AQ77" i="21"/>
  <c r="AR77" i="21" s="1"/>
  <c r="AS77" i="21"/>
  <c r="AT77" i="21" s="1"/>
  <c r="AU77" i="21"/>
  <c r="AV77" i="21" s="1"/>
  <c r="AX77" i="21"/>
  <c r="E77" i="21" s="1"/>
  <c r="BC77" i="21"/>
  <c r="BD77" i="21"/>
  <c r="BF77" i="21"/>
  <c r="BH77" i="21"/>
  <c r="BJ77" i="21"/>
  <c r="BK77" i="21"/>
  <c r="BT77" i="21"/>
  <c r="BU77" i="21"/>
  <c r="D78" i="21"/>
  <c r="L78" i="21" s="1"/>
  <c r="H78" i="21"/>
  <c r="AN78" i="21" s="1"/>
  <c r="I78" i="21"/>
  <c r="J78" i="21"/>
  <c r="M78" i="21"/>
  <c r="T78" i="21"/>
  <c r="U78" i="21"/>
  <c r="V78" i="21"/>
  <c r="W78" i="21"/>
  <c r="AB78" i="21"/>
  <c r="AC78" i="21"/>
  <c r="AD78" i="21" s="1"/>
  <c r="AE78" i="21" s="1"/>
  <c r="AF78" i="21"/>
  <c r="AG78" i="21"/>
  <c r="AH78" i="21" s="1"/>
  <c r="AI78" i="21"/>
  <c r="AJ78" i="21" s="1"/>
  <c r="AQ78" i="21"/>
  <c r="AR78" i="21"/>
  <c r="AS78" i="21"/>
  <c r="AT78" i="21"/>
  <c r="AU78" i="21"/>
  <c r="AV78" i="21" s="1"/>
  <c r="AX78" i="21"/>
  <c r="E78" i="21" s="1"/>
  <c r="BB78" i="21"/>
  <c r="BC78" i="21"/>
  <c r="BF78" i="21"/>
  <c r="BH78" i="21"/>
  <c r="BJ78" i="21"/>
  <c r="BO78" i="21"/>
  <c r="BS78" i="21"/>
  <c r="BT78" i="21"/>
  <c r="D79" i="21"/>
  <c r="H79" i="21"/>
  <c r="I79" i="21"/>
  <c r="J79" i="21"/>
  <c r="M79" i="21"/>
  <c r="T79" i="21"/>
  <c r="V79" i="21"/>
  <c r="AB79" i="21"/>
  <c r="AC79" i="21"/>
  <c r="AD79" i="21" s="1"/>
  <c r="AE79" i="21" s="1"/>
  <c r="AI79" i="21"/>
  <c r="AJ79" i="21"/>
  <c r="AN79" i="21"/>
  <c r="AQ79" i="21"/>
  <c r="AR79" i="21" s="1"/>
  <c r="AW79" i="21"/>
  <c r="BO73" i="21" s="1"/>
  <c r="AX79" i="21"/>
  <c r="E79" i="21" s="1"/>
  <c r="BC79" i="21"/>
  <c r="BF79" i="21"/>
  <c r="BH79" i="21"/>
  <c r="BO79" i="21"/>
  <c r="BS79" i="21"/>
  <c r="BT79" i="21"/>
  <c r="D80" i="21"/>
  <c r="E80" i="21"/>
  <c r="H80" i="21"/>
  <c r="AN80" i="21" s="1"/>
  <c r="I80" i="21"/>
  <c r="J80" i="21"/>
  <c r="M80" i="21"/>
  <c r="T80" i="21"/>
  <c r="AG80" i="21"/>
  <c r="AH80" i="21" s="1"/>
  <c r="AI80" i="21"/>
  <c r="AJ80" i="21"/>
  <c r="AQ80" i="21"/>
  <c r="AR80" i="21" s="1"/>
  <c r="AX80" i="21"/>
  <c r="BB80" i="21"/>
  <c r="BF80" i="21"/>
  <c r="BH80" i="21"/>
  <c r="BS80" i="21"/>
  <c r="BT80" i="21"/>
  <c r="C81" i="21"/>
  <c r="D81" i="21"/>
  <c r="E81" i="21"/>
  <c r="I81" i="21"/>
  <c r="J81" i="21"/>
  <c r="M81" i="21"/>
  <c r="AC81" i="21"/>
  <c r="AD81" i="21" s="1"/>
  <c r="AE81" i="21" s="1"/>
  <c r="AF81" i="21"/>
  <c r="AX81" i="21"/>
  <c r="BD81" i="21"/>
  <c r="BF81" i="21"/>
  <c r="BH81" i="21"/>
  <c r="BS81" i="21"/>
  <c r="D82" i="21"/>
  <c r="E82" i="21"/>
  <c r="I82" i="21"/>
  <c r="J82" i="21"/>
  <c r="M82" i="21"/>
  <c r="W82" i="21"/>
  <c r="X82" i="21"/>
  <c r="AB82" i="21"/>
  <c r="AG82" i="21"/>
  <c r="AH82" i="21" s="1"/>
  <c r="AU82" i="21"/>
  <c r="AV82" i="21" s="1"/>
  <c r="AW82" i="21"/>
  <c r="BR81" i="21" s="1"/>
  <c r="AX82" i="21"/>
  <c r="BF82" i="21"/>
  <c r="BH82" i="21"/>
  <c r="BK82" i="21"/>
  <c r="BO82" i="21"/>
  <c r="BU82" i="21"/>
  <c r="C83" i="21"/>
  <c r="D83" i="21"/>
  <c r="T83" i="21" s="1"/>
  <c r="E83" i="21"/>
  <c r="H83" i="21"/>
  <c r="I83" i="21"/>
  <c r="J83" i="21"/>
  <c r="L83" i="21"/>
  <c r="M83" i="21"/>
  <c r="U83" i="21"/>
  <c r="V83" i="21"/>
  <c r="W83" i="21"/>
  <c r="X83" i="21"/>
  <c r="AB83" i="21"/>
  <c r="AC83" i="21"/>
  <c r="AD83" i="21"/>
  <c r="AE83" i="21"/>
  <c r="AF83" i="21"/>
  <c r="AG83" i="21"/>
  <c r="AH83" i="21" s="1"/>
  <c r="AN83" i="21"/>
  <c r="AO83" i="21" s="1"/>
  <c r="AQ83" i="21"/>
  <c r="AR83" i="21"/>
  <c r="AS83" i="21"/>
  <c r="AT83" i="21"/>
  <c r="AU83" i="21"/>
  <c r="AV83" i="21"/>
  <c r="AW83" i="21"/>
  <c r="BS77" i="21" s="1"/>
  <c r="AX83" i="21"/>
  <c r="BB83" i="21"/>
  <c r="BC83" i="21"/>
  <c r="BF83" i="21"/>
  <c r="BH83" i="21"/>
  <c r="BO83" i="21"/>
  <c r="BS83" i="21"/>
  <c r="BT83" i="21"/>
  <c r="BU83" i="21"/>
  <c r="C84" i="21"/>
  <c r="D84" i="21"/>
  <c r="H84" i="21"/>
  <c r="I84" i="21"/>
  <c r="J84" i="21"/>
  <c r="L84" i="21"/>
  <c r="M84" i="21"/>
  <c r="T84" i="21"/>
  <c r="U84" i="21"/>
  <c r="V84" i="21"/>
  <c r="W84" i="21"/>
  <c r="X84" i="21"/>
  <c r="AB84" i="21"/>
  <c r="AC84" i="21"/>
  <c r="AD84" i="21"/>
  <c r="AE84" i="21"/>
  <c r="AF84" i="21"/>
  <c r="AG84" i="21"/>
  <c r="AH84" i="21" s="1"/>
  <c r="AI84" i="21"/>
  <c r="AJ84" i="21" s="1"/>
  <c r="AN84" i="21"/>
  <c r="AQ84" i="21"/>
  <c r="AR84" i="21"/>
  <c r="AS84" i="21"/>
  <c r="AT84" i="21" s="1"/>
  <c r="AU84" i="21"/>
  <c r="AV84" i="21" s="1"/>
  <c r="AW84" i="21"/>
  <c r="BT66" i="21" s="1"/>
  <c r="AX84" i="21"/>
  <c r="E84" i="21" s="1"/>
  <c r="BB84" i="21"/>
  <c r="BC84" i="21"/>
  <c r="BF84" i="21"/>
  <c r="BH84" i="21"/>
  <c r="BO84" i="21"/>
  <c r="BR84" i="21"/>
  <c r="BS84" i="21"/>
  <c r="BT84" i="21"/>
  <c r="D85" i="21"/>
  <c r="H85" i="21"/>
  <c r="AN85" i="21" s="1"/>
  <c r="I85" i="21"/>
  <c r="J85" i="21"/>
  <c r="L85" i="21"/>
  <c r="M85" i="21"/>
  <c r="U85" i="21"/>
  <c r="V85" i="21"/>
  <c r="W85" i="21"/>
  <c r="AC85" i="21"/>
  <c r="AD85" i="21" s="1"/>
  <c r="AE85" i="21" s="1"/>
  <c r="AG85" i="21"/>
  <c r="AH85" i="21" s="1"/>
  <c r="AI85" i="21"/>
  <c r="AJ85" i="21"/>
  <c r="AQ85" i="21"/>
  <c r="AR85" i="21" s="1"/>
  <c r="AW85" i="21"/>
  <c r="AX85" i="21"/>
  <c r="E85" i="21" s="1"/>
  <c r="BB85" i="21"/>
  <c r="BC85" i="21"/>
  <c r="BD85" i="21"/>
  <c r="BF85" i="21"/>
  <c r="BH85" i="21"/>
  <c r="BO85" i="21"/>
  <c r="BS85" i="21"/>
  <c r="BT85" i="21"/>
  <c r="E103" i="21"/>
  <c r="E104" i="21"/>
  <c r="E105" i="21"/>
  <c r="E106" i="21"/>
  <c r="E107" i="21"/>
  <c r="E109" i="21"/>
  <c r="E110" i="21"/>
  <c r="E111" i="21"/>
  <c r="E113" i="21"/>
  <c r="C2" i="22"/>
  <c r="L11" i="22"/>
  <c r="M11" i="22"/>
  <c r="N11" i="22"/>
  <c r="T11" i="22"/>
  <c r="AH11" i="22" s="1"/>
  <c r="V11" i="22"/>
  <c r="W11" i="22"/>
  <c r="X11" i="22" s="1"/>
  <c r="AB11" i="22"/>
  <c r="AC11" i="22"/>
  <c r="AD11" i="22"/>
  <c r="AE11" i="22"/>
  <c r="AF11" i="22"/>
  <c r="AG11" i="22"/>
  <c r="AI11" i="22"/>
  <c r="AJ11" i="22" a="1"/>
  <c r="AJ11" i="22" s="1"/>
  <c r="AR11" i="22"/>
  <c r="L12" i="22"/>
  <c r="M12" i="22"/>
  <c r="N12" i="22"/>
  <c r="T12" i="22"/>
  <c r="AH12" i="22" s="1"/>
  <c r="W12" i="22"/>
  <c r="X12" i="22"/>
  <c r="AB12" i="22"/>
  <c r="AC12" i="22"/>
  <c r="AD12" i="22"/>
  <c r="AE12" i="22"/>
  <c r="P1" i="22" s="1"/>
  <c r="AF12" i="22"/>
  <c r="AG12" i="22"/>
  <c r="AI12" i="22"/>
  <c r="AR12" i="22"/>
  <c r="L13" i="22"/>
  <c r="M13" i="22"/>
  <c r="N13" i="22"/>
  <c r="T13" i="22"/>
  <c r="AH13" i="22" s="1"/>
  <c r="V13" i="22"/>
  <c r="W13" i="22"/>
  <c r="X13" i="22"/>
  <c r="AB13" i="22"/>
  <c r="AE13" i="22"/>
  <c r="AF13" i="22"/>
  <c r="AG13" i="22"/>
  <c r="AI13" i="22"/>
  <c r="AR13" i="22"/>
  <c r="L14" i="22"/>
  <c r="M14" i="22"/>
  <c r="M31" i="22" s="1"/>
  <c r="N14" i="22"/>
  <c r="T14" i="22"/>
  <c r="V14" i="22"/>
  <c r="W14" i="22"/>
  <c r="X14" i="22"/>
  <c r="AB14" i="22"/>
  <c r="AE14" i="22"/>
  <c r="AF14" i="22"/>
  <c r="AG14" i="22"/>
  <c r="AH14" i="22"/>
  <c r="AI14" i="22"/>
  <c r="AR14" i="22"/>
  <c r="L15" i="22"/>
  <c r="M15" i="22"/>
  <c r="N15" i="22"/>
  <c r="T15" i="22"/>
  <c r="W15" i="22"/>
  <c r="X15" i="22"/>
  <c r="AB15" i="22"/>
  <c r="AC15" i="22"/>
  <c r="AD15" i="22"/>
  <c r="AE15" i="22"/>
  <c r="AF15" i="22"/>
  <c r="AG15" i="22"/>
  <c r="AI15" i="22"/>
  <c r="AR15" i="22"/>
  <c r="L16" i="22"/>
  <c r="M16" i="22"/>
  <c r="N16" i="22"/>
  <c r="T16" i="22"/>
  <c r="AH16" i="22" s="1"/>
  <c r="V16" i="22"/>
  <c r="W16" i="22"/>
  <c r="X16" i="22"/>
  <c r="AB16" i="22"/>
  <c r="AD16" i="22" s="1"/>
  <c r="AC16" i="22"/>
  <c r="AE16" i="22"/>
  <c r="AF16" i="22"/>
  <c r="AG16" i="22"/>
  <c r="AI16" i="22"/>
  <c r="AR16" i="22"/>
  <c r="L17" i="22"/>
  <c r="M17" i="22"/>
  <c r="N17" i="22"/>
  <c r="T17" i="22"/>
  <c r="V17" i="22"/>
  <c r="W17" i="22"/>
  <c r="X17" i="22"/>
  <c r="AB17" i="22"/>
  <c r="AE17" i="22"/>
  <c r="AF17" i="22"/>
  <c r="AG17" i="22"/>
  <c r="AH17" i="22"/>
  <c r="AI17" i="22"/>
  <c r="AR17" i="22"/>
  <c r="L18" i="22"/>
  <c r="M18" i="22"/>
  <c r="N18" i="22"/>
  <c r="T18" i="22"/>
  <c r="W18" i="22"/>
  <c r="X18" i="22"/>
  <c r="AB18" i="22"/>
  <c r="AC18" i="22"/>
  <c r="AD18" i="22"/>
  <c r="AE18" i="22"/>
  <c r="AF18" i="22"/>
  <c r="AG18" i="22"/>
  <c r="AI18" i="22"/>
  <c r="AR18" i="22"/>
  <c r="L19" i="22"/>
  <c r="M19" i="22"/>
  <c r="N19" i="22"/>
  <c r="T19" i="22"/>
  <c r="V19" i="22"/>
  <c r="W19" i="22"/>
  <c r="X19" i="22"/>
  <c r="AB19" i="22"/>
  <c r="AE19" i="22"/>
  <c r="AF19" i="22"/>
  <c r="AG19" i="22"/>
  <c r="AH19" i="22"/>
  <c r="AI19" i="22"/>
  <c r="AR19" i="22"/>
  <c r="L20" i="22"/>
  <c r="M20" i="22"/>
  <c r="N20" i="22"/>
  <c r="T20" i="22"/>
  <c r="V20" i="22"/>
  <c r="W20" i="22"/>
  <c r="X20" i="22"/>
  <c r="AB20" i="22"/>
  <c r="AE20" i="22"/>
  <c r="AF20" i="22"/>
  <c r="AG20" i="22"/>
  <c r="AH20" i="22"/>
  <c r="AI20" i="22"/>
  <c r="AR20" i="22"/>
  <c r="L21" i="22"/>
  <c r="M21" i="22"/>
  <c r="N21" i="22"/>
  <c r="T21" i="22"/>
  <c r="W21" i="22"/>
  <c r="X21" i="22"/>
  <c r="AB21" i="22"/>
  <c r="AC21" i="22"/>
  <c r="AD21" i="22"/>
  <c r="AE21" i="22"/>
  <c r="AF21" i="22"/>
  <c r="AG21" i="22"/>
  <c r="AI21" i="22"/>
  <c r="AR21" i="22"/>
  <c r="L22" i="22"/>
  <c r="M22" i="22"/>
  <c r="N22" i="22"/>
  <c r="T22" i="22"/>
  <c r="V22" i="22"/>
  <c r="W22" i="22"/>
  <c r="X22" i="22" s="1"/>
  <c r="AB22" i="22"/>
  <c r="AD22" i="22" s="1"/>
  <c r="AC22" i="22"/>
  <c r="AE22" i="22"/>
  <c r="AF22" i="22"/>
  <c r="AG22" i="22"/>
  <c r="AH22" i="22"/>
  <c r="AI22" i="22"/>
  <c r="AR22" i="22"/>
  <c r="L23" i="22"/>
  <c r="M23" i="22"/>
  <c r="N23" i="22"/>
  <c r="T23" i="22"/>
  <c r="V23" i="22" s="1"/>
  <c r="W23" i="22"/>
  <c r="X23" i="22"/>
  <c r="AB23" i="22"/>
  <c r="AE23" i="22"/>
  <c r="AF23" i="22"/>
  <c r="AG23" i="22"/>
  <c r="AH23" i="22"/>
  <c r="AI23" i="22"/>
  <c r="AR23" i="22"/>
  <c r="L24" i="22"/>
  <c r="M24" i="22"/>
  <c r="N24" i="22"/>
  <c r="T24" i="22"/>
  <c r="W24" i="22"/>
  <c r="X24" i="22"/>
  <c r="AB24" i="22"/>
  <c r="AC24" i="22"/>
  <c r="AD24" i="22"/>
  <c r="AE24" i="22"/>
  <c r="AF24" i="22"/>
  <c r="AG24" i="22"/>
  <c r="AI24" i="22"/>
  <c r="AR24" i="22"/>
  <c r="L25" i="22"/>
  <c r="M25" i="22"/>
  <c r="N25" i="22"/>
  <c r="T25" i="22"/>
  <c r="V25" i="22"/>
  <c r="W25" i="22"/>
  <c r="X25" i="22" s="1"/>
  <c r="AB25" i="22"/>
  <c r="AE25" i="22"/>
  <c r="AF25" i="22"/>
  <c r="AG25" i="22"/>
  <c r="AH25" i="22"/>
  <c r="AI25" i="22"/>
  <c r="AR25" i="22"/>
  <c r="L26" i="22"/>
  <c r="M26" i="22"/>
  <c r="N26" i="22"/>
  <c r="T26" i="22"/>
  <c r="AH26" i="22" s="1"/>
  <c r="V26" i="22"/>
  <c r="W26" i="22"/>
  <c r="X26" i="22"/>
  <c r="AB26" i="22"/>
  <c r="AE26" i="22"/>
  <c r="AF26" i="22"/>
  <c r="AG26" i="22"/>
  <c r="AI26" i="22"/>
  <c r="AR26" i="22"/>
  <c r="L27" i="22"/>
  <c r="M27" i="22"/>
  <c r="N27" i="22"/>
  <c r="T27" i="22"/>
  <c r="W27" i="22"/>
  <c r="X27" i="22"/>
  <c r="AB27" i="22"/>
  <c r="AC27" i="22"/>
  <c r="AD27" i="22"/>
  <c r="AE27" i="22"/>
  <c r="AF27" i="22"/>
  <c r="AG27" i="22"/>
  <c r="AI27" i="22"/>
  <c r="AR27" i="22"/>
  <c r="L28" i="22"/>
  <c r="M28" i="22"/>
  <c r="N28" i="22"/>
  <c r="T28" i="22"/>
  <c r="V28" i="22"/>
  <c r="W28" i="22"/>
  <c r="X28" i="22" s="1"/>
  <c r="AB28" i="22"/>
  <c r="AD28" i="22" s="1"/>
  <c r="AE28" i="22"/>
  <c r="AF28" i="22"/>
  <c r="AG28" i="22"/>
  <c r="AH28" i="22"/>
  <c r="AI28" i="22"/>
  <c r="AR28" i="22"/>
  <c r="L29" i="22"/>
  <c r="M29" i="22"/>
  <c r="N29" i="22"/>
  <c r="T29" i="22"/>
  <c r="V29" i="22" s="1"/>
  <c r="W29" i="22"/>
  <c r="X29" i="22"/>
  <c r="AB29" i="22"/>
  <c r="AE29" i="22"/>
  <c r="AF29" i="22"/>
  <c r="AG29" i="22"/>
  <c r="AI29" i="22"/>
  <c r="AR29" i="22"/>
  <c r="L30" i="22"/>
  <c r="M30" i="22"/>
  <c r="N30" i="22"/>
  <c r="T30" i="22"/>
  <c r="AH30" i="22" s="1"/>
  <c r="W30" i="22"/>
  <c r="X30" i="22"/>
  <c r="AB30" i="22"/>
  <c r="AC30" i="22"/>
  <c r="AD30" i="22"/>
  <c r="AE30" i="22"/>
  <c r="AF30" i="22"/>
  <c r="AG30" i="22"/>
  <c r="AI30" i="22"/>
  <c r="AR30" i="22"/>
  <c r="I31" i="22"/>
  <c r="I32" i="22" s="1"/>
  <c r="J31" i="22"/>
  <c r="K31" i="22"/>
  <c r="O32" i="22"/>
  <c r="E39" i="22"/>
  <c r="L39" i="22"/>
  <c r="T39" i="22"/>
  <c r="V39" i="22" s="1"/>
  <c r="W39" i="22"/>
  <c r="X39" i="22" s="1"/>
  <c r="AB39" i="22"/>
  <c r="AD39" i="22" s="1"/>
  <c r="AC39" i="22"/>
  <c r="AE39" i="22"/>
  <c r="AF39" i="22" s="1"/>
  <c r="AG39" i="22"/>
  <c r="AH39" i="22"/>
  <c r="AI39" i="22" a="1"/>
  <c r="AI39" i="22"/>
  <c r="E40" i="22"/>
  <c r="L40" i="22"/>
  <c r="T40" i="22"/>
  <c r="V40" i="22"/>
  <c r="W40" i="22"/>
  <c r="X40" i="22" s="1"/>
  <c r="AB40" i="22"/>
  <c r="AE40" i="22"/>
  <c r="AF40" i="22"/>
  <c r="AG40" i="22"/>
  <c r="AH40" i="22" s="1"/>
  <c r="E41" i="22"/>
  <c r="L41" i="22"/>
  <c r="T41" i="22"/>
  <c r="V41" i="22" s="1"/>
  <c r="W41" i="22"/>
  <c r="X41" i="22"/>
  <c r="AB41" i="22"/>
  <c r="AC41" i="22" s="1"/>
  <c r="AD41" i="22"/>
  <c r="AE41" i="22"/>
  <c r="AF41" i="22" s="1"/>
  <c r="AG41" i="22"/>
  <c r="AH41" i="22"/>
  <c r="E42" i="22"/>
  <c r="L42" i="22"/>
  <c r="T42" i="22"/>
  <c r="V42" i="22" s="1"/>
  <c r="W42" i="22"/>
  <c r="X42" i="22"/>
  <c r="AB42" i="22"/>
  <c r="AC42" i="22"/>
  <c r="AD42" i="22"/>
  <c r="AE42" i="22"/>
  <c r="AF42" i="22" s="1"/>
  <c r="AG42" i="22"/>
  <c r="AH42" i="22" s="1"/>
  <c r="E43" i="22"/>
  <c r="L43" i="22"/>
  <c r="T43" i="22"/>
  <c r="V43" i="22" s="1"/>
  <c r="W43" i="22"/>
  <c r="X43" i="22" s="1"/>
  <c r="AB43" i="22"/>
  <c r="AD43" i="22" s="1"/>
  <c r="AC43" i="22"/>
  <c r="AE43" i="22"/>
  <c r="AF43" i="22"/>
  <c r="AG43" i="22"/>
  <c r="AH43" i="22"/>
  <c r="E44" i="22"/>
  <c r="L44" i="22"/>
  <c r="T44" i="22"/>
  <c r="V44" i="22" s="1"/>
  <c r="W44" i="22"/>
  <c r="X44" i="22"/>
  <c r="AB44" i="22"/>
  <c r="AE44" i="22"/>
  <c r="AF44" i="22" s="1"/>
  <c r="AG44" i="22"/>
  <c r="AH44" i="22" s="1"/>
  <c r="E45" i="22"/>
  <c r="L45" i="22"/>
  <c r="T45" i="22"/>
  <c r="V45" i="22" s="1"/>
  <c r="W45" i="22"/>
  <c r="X45" i="22" s="1"/>
  <c r="AB45" i="22"/>
  <c r="AE45" i="22"/>
  <c r="AF45" i="22"/>
  <c r="AG45" i="22"/>
  <c r="AH45" i="22"/>
  <c r="E46" i="22"/>
  <c r="L46" i="22"/>
  <c r="T46" i="22"/>
  <c r="V46" i="22"/>
  <c r="W46" i="22"/>
  <c r="X46" i="22"/>
  <c r="AB46" i="22"/>
  <c r="AD46" i="22" s="1"/>
  <c r="AC46" i="22"/>
  <c r="AE46" i="22"/>
  <c r="AF46" i="22"/>
  <c r="AG46" i="22"/>
  <c r="AH46" i="22"/>
  <c r="E47" i="22"/>
  <c r="L47" i="22"/>
  <c r="T47" i="22"/>
  <c r="V47" i="22"/>
  <c r="W47" i="22"/>
  <c r="X47" i="22" s="1"/>
  <c r="AB47" i="22"/>
  <c r="AC47" i="22" s="1"/>
  <c r="AD47" i="22"/>
  <c r="AE47" i="22"/>
  <c r="AF47" i="22"/>
  <c r="AG47" i="22"/>
  <c r="AH47" i="22" s="1"/>
  <c r="E48" i="22"/>
  <c r="L48" i="22"/>
  <c r="T48" i="22"/>
  <c r="V48" i="22"/>
  <c r="W48" i="22"/>
  <c r="X48" i="22"/>
  <c r="AB48" i="22"/>
  <c r="AC48" i="22"/>
  <c r="AD48" i="22"/>
  <c r="AE48" i="22"/>
  <c r="AF48" i="22"/>
  <c r="AG48" i="22"/>
  <c r="AH48" i="22" s="1"/>
  <c r="E49" i="22"/>
  <c r="L49" i="22"/>
  <c r="T49" i="22"/>
  <c r="V49" i="22" s="1"/>
  <c r="W49" i="22"/>
  <c r="X49" i="22" s="1"/>
  <c r="AB49" i="22"/>
  <c r="AD49" i="22" s="1"/>
  <c r="AC49" i="22"/>
  <c r="AE49" i="22"/>
  <c r="AF49" i="22" s="1"/>
  <c r="AG49" i="22"/>
  <c r="AH49" i="22"/>
  <c r="E50" i="22"/>
  <c r="L50" i="22"/>
  <c r="T50" i="22"/>
  <c r="V50" i="22"/>
  <c r="W50" i="22"/>
  <c r="X50" i="22"/>
  <c r="AB50" i="22"/>
  <c r="AD50" i="22" s="1"/>
  <c r="AC50" i="22"/>
  <c r="AE50" i="22"/>
  <c r="AF50" i="22" s="1"/>
  <c r="AG50" i="22"/>
  <c r="AH50" i="22" s="1"/>
  <c r="E51" i="22"/>
  <c r="L51" i="22"/>
  <c r="T51" i="22"/>
  <c r="V51" i="22" s="1"/>
  <c r="W51" i="22"/>
  <c r="X51" i="22"/>
  <c r="AB51" i="22"/>
  <c r="AC51" i="22" s="1"/>
  <c r="AD51" i="22"/>
  <c r="AE51" i="22"/>
  <c r="AF51" i="22"/>
  <c r="AG51" i="22"/>
  <c r="AH51" i="22" s="1"/>
  <c r="E52" i="22"/>
  <c r="L52" i="22"/>
  <c r="T52" i="22"/>
  <c r="V52" i="22"/>
  <c r="W52" i="22"/>
  <c r="X52" i="22" s="1"/>
  <c r="AB52" i="22"/>
  <c r="AD52" i="22" s="1"/>
  <c r="AC52" i="22"/>
  <c r="AE52" i="22"/>
  <c r="AF52" i="22" s="1"/>
  <c r="AG52" i="22"/>
  <c r="AH52" i="22" s="1"/>
  <c r="E53" i="22"/>
  <c r="L53" i="22"/>
  <c r="T53" i="22"/>
  <c r="V53" i="22" s="1"/>
  <c r="W53" i="22"/>
  <c r="X53" i="22"/>
  <c r="AB53" i="22"/>
  <c r="AC53" i="22" s="1"/>
  <c r="AE53" i="22"/>
  <c r="AF53" i="22" s="1"/>
  <c r="AG53" i="22"/>
  <c r="AH53" i="22"/>
  <c r="E54" i="22"/>
  <c r="L54" i="22"/>
  <c r="T54" i="22"/>
  <c r="V54" i="22" s="1"/>
  <c r="W54" i="22"/>
  <c r="X54" i="22"/>
  <c r="AB54" i="22"/>
  <c r="AC54" i="22"/>
  <c r="AD54" i="22"/>
  <c r="AE54" i="22"/>
  <c r="AF54" i="22" s="1"/>
  <c r="AG54" i="22"/>
  <c r="AH54" i="22" s="1"/>
  <c r="E55" i="22"/>
  <c r="L55" i="22"/>
  <c r="T55" i="22"/>
  <c r="V55" i="22"/>
  <c r="W55" i="22"/>
  <c r="X55" i="22" s="1"/>
  <c r="AB55" i="22"/>
  <c r="AC55" i="22"/>
  <c r="AD55" i="22"/>
  <c r="AE55" i="22"/>
  <c r="AF55" i="22"/>
  <c r="AG55" i="22"/>
  <c r="AH55" i="22"/>
  <c r="E56" i="22"/>
  <c r="L56" i="22"/>
  <c r="T56" i="22"/>
  <c r="V56" i="22"/>
  <c r="W56" i="22"/>
  <c r="X56" i="22"/>
  <c r="AB56" i="22"/>
  <c r="AD56" i="22" s="1"/>
  <c r="AC56" i="22"/>
  <c r="AE56" i="22"/>
  <c r="AF56" i="22" s="1"/>
  <c r="AG56" i="22"/>
  <c r="AH56" i="22" s="1"/>
  <c r="E57" i="22"/>
  <c r="L57" i="22"/>
  <c r="T57" i="22"/>
  <c r="V57" i="22" s="1"/>
  <c r="W57" i="22"/>
  <c r="X57" i="22"/>
  <c r="AB57" i="22"/>
  <c r="AE57" i="22"/>
  <c r="AF57" i="22"/>
  <c r="AG57" i="22"/>
  <c r="AH57" i="22"/>
  <c r="E58" i="22"/>
  <c r="L58" i="22"/>
  <c r="T58" i="22"/>
  <c r="V58" i="22"/>
  <c r="W58" i="22"/>
  <c r="X58" i="22" s="1"/>
  <c r="AB58" i="22"/>
  <c r="AD58" i="22" s="1"/>
  <c r="AC58" i="22"/>
  <c r="AE58" i="22"/>
  <c r="AF58" i="22"/>
  <c r="AG58" i="22"/>
  <c r="AH58" i="22"/>
  <c r="I59" i="22"/>
  <c r="D66" i="22"/>
  <c r="AU66" i="22" s="1"/>
  <c r="AV66" i="22" s="1"/>
  <c r="E66" i="22"/>
  <c r="I66" i="22"/>
  <c r="J66" i="22"/>
  <c r="M66" i="22"/>
  <c r="V66" i="22"/>
  <c r="W66" i="22"/>
  <c r="X66" i="22"/>
  <c r="AB66" i="22"/>
  <c r="AG66" i="22"/>
  <c r="AH66" i="22" s="1"/>
  <c r="AX66" i="22"/>
  <c r="AY66" i="22" a="1"/>
  <c r="AY66" i="22"/>
  <c r="BE66" i="22"/>
  <c r="BH66" i="22"/>
  <c r="BI66" i="22"/>
  <c r="BQ66" i="22"/>
  <c r="D67" i="22"/>
  <c r="AC67" i="22" s="1"/>
  <c r="AD67" i="22" s="1"/>
  <c r="AE67" i="22" s="1"/>
  <c r="E67" i="22"/>
  <c r="I67" i="22"/>
  <c r="J67" i="22"/>
  <c r="M67" i="22"/>
  <c r="AX67" i="22"/>
  <c r="BE67" i="22"/>
  <c r="BH67" i="22"/>
  <c r="BI67" i="22"/>
  <c r="C68" i="22"/>
  <c r="D68" i="22"/>
  <c r="AC68" i="22" s="1"/>
  <c r="AD68" i="22" s="1"/>
  <c r="AE68" i="22" s="1"/>
  <c r="H68" i="22"/>
  <c r="AN68" i="22" s="1"/>
  <c r="I68" i="22"/>
  <c r="I86" i="22" s="1"/>
  <c r="J68" i="22"/>
  <c r="L68" i="22"/>
  <c r="M68" i="22"/>
  <c r="U68" i="22"/>
  <c r="V68" i="22"/>
  <c r="W68" i="22"/>
  <c r="X68" i="22"/>
  <c r="AB68" i="22"/>
  <c r="AG68" i="22"/>
  <c r="AH68" i="22" s="1"/>
  <c r="AQ68" i="22"/>
  <c r="AR68" i="22" s="1"/>
  <c r="AS68" i="22"/>
  <c r="AT68" i="22" s="1"/>
  <c r="AX68" i="22"/>
  <c r="E68" i="22" s="1"/>
  <c r="BE68" i="22"/>
  <c r="BH68" i="22"/>
  <c r="BK68" i="22"/>
  <c r="BO68" i="22"/>
  <c r="BQ68" i="22"/>
  <c r="C69" i="22"/>
  <c r="D69" i="22"/>
  <c r="E69" i="22"/>
  <c r="H69" i="22"/>
  <c r="AN69" i="22" s="1"/>
  <c r="AP69" i="22" s="1"/>
  <c r="I69" i="22"/>
  <c r="J69" i="22"/>
  <c r="L69" i="22"/>
  <c r="M69" i="22"/>
  <c r="T69" i="22"/>
  <c r="U69" i="22"/>
  <c r="V69" i="22"/>
  <c r="W69" i="22"/>
  <c r="X69" i="22"/>
  <c r="AB69" i="22"/>
  <c r="AC69" i="22"/>
  <c r="AD69" i="22" s="1"/>
  <c r="AE69" i="22" s="1"/>
  <c r="AF69" i="22"/>
  <c r="AG69" i="22"/>
  <c r="AH69" i="22" s="1"/>
  <c r="AI69" i="22"/>
  <c r="AJ69" i="22"/>
  <c r="AQ69" i="22"/>
  <c r="AR69" i="22"/>
  <c r="AS69" i="22"/>
  <c r="AT69" i="22"/>
  <c r="AU69" i="22"/>
  <c r="AV69" i="22" s="1"/>
  <c r="AW69" i="22"/>
  <c r="AX69" i="22"/>
  <c r="BE69" i="22"/>
  <c r="BK69" i="22"/>
  <c r="BQ69" i="22"/>
  <c r="BT69" i="22"/>
  <c r="D70" i="22"/>
  <c r="I70" i="22"/>
  <c r="J70" i="22"/>
  <c r="M70" i="22"/>
  <c r="M86" i="22" s="1"/>
  <c r="T70" i="22"/>
  <c r="U70" i="22"/>
  <c r="W70" i="22"/>
  <c r="AB70" i="22"/>
  <c r="AC70" i="22"/>
  <c r="AD70" i="22" s="1"/>
  <c r="AE70" i="22"/>
  <c r="AI70" i="22"/>
  <c r="AJ70" i="22"/>
  <c r="AQ70" i="22"/>
  <c r="AR70" i="22" s="1"/>
  <c r="AW70" i="22"/>
  <c r="BF80" i="22" s="1"/>
  <c r="AX70" i="22"/>
  <c r="E70" i="22" s="1"/>
  <c r="BE70" i="22"/>
  <c r="BF70" i="22"/>
  <c r="BI70" i="22"/>
  <c r="D71" i="22"/>
  <c r="L71" i="22" s="1"/>
  <c r="E71" i="22"/>
  <c r="I71" i="22"/>
  <c r="J71" i="22"/>
  <c r="M71" i="22"/>
  <c r="AX71" i="22"/>
  <c r="BE71" i="22"/>
  <c r="BF71" i="22"/>
  <c r="BH71" i="22"/>
  <c r="BK71" i="22"/>
  <c r="BO71" i="22"/>
  <c r="BQ71" i="22"/>
  <c r="C72" i="22"/>
  <c r="D72" i="22"/>
  <c r="V72" i="22" s="1"/>
  <c r="H72" i="22"/>
  <c r="AN72" i="22" s="1"/>
  <c r="AP72" i="22" s="1"/>
  <c r="I72" i="22"/>
  <c r="J72" i="22"/>
  <c r="L72" i="22"/>
  <c r="M72" i="22"/>
  <c r="T72" i="22"/>
  <c r="U72" i="22"/>
  <c r="W72" i="22"/>
  <c r="X72" i="22"/>
  <c r="AB72" i="22"/>
  <c r="AC72" i="22"/>
  <c r="AD72" i="22" s="1"/>
  <c r="AE72" i="22" s="1"/>
  <c r="AF72" i="22"/>
  <c r="AG72" i="22"/>
  <c r="AH72" i="22"/>
  <c r="AI72" i="22"/>
  <c r="AJ72" i="22" s="1"/>
  <c r="AO72" i="22"/>
  <c r="AQ72" i="22"/>
  <c r="AR72" i="22"/>
  <c r="AS72" i="22"/>
  <c r="AT72" i="22" s="1"/>
  <c r="AU72" i="22"/>
  <c r="AV72" i="22" s="1"/>
  <c r="AW72" i="22"/>
  <c r="AX72" i="22"/>
  <c r="E72" i="22" s="1"/>
  <c r="BE72" i="22"/>
  <c r="BH72" i="22"/>
  <c r="BK72" i="22"/>
  <c r="BQ72" i="22"/>
  <c r="C73" i="22"/>
  <c r="D73" i="22"/>
  <c r="AG73" i="22" s="1"/>
  <c r="AH73" i="22" s="1"/>
  <c r="E73" i="22"/>
  <c r="I73" i="22"/>
  <c r="J73" i="22"/>
  <c r="L73" i="22"/>
  <c r="M73" i="22"/>
  <c r="T73" i="22"/>
  <c r="V73" i="22"/>
  <c r="AB73" i="22"/>
  <c r="AC73" i="22"/>
  <c r="AD73" i="22" s="1"/>
  <c r="AE73" i="22" s="1"/>
  <c r="AF73" i="22"/>
  <c r="AI73" i="22"/>
  <c r="AJ73" i="22" s="1"/>
  <c r="AU73" i="22"/>
  <c r="AV73" i="22" s="1"/>
  <c r="AW73" i="22"/>
  <c r="BI69" i="22" s="1"/>
  <c r="AX73" i="22"/>
  <c r="BE73" i="22"/>
  <c r="BF73" i="22"/>
  <c r="BK73" i="22"/>
  <c r="BQ73" i="22"/>
  <c r="BS73" i="22"/>
  <c r="BU73" i="22"/>
  <c r="D74" i="22"/>
  <c r="AG74" i="22" s="1"/>
  <c r="AH74" i="22" s="1"/>
  <c r="H74" i="22"/>
  <c r="AN74" i="22" s="1"/>
  <c r="I74" i="22"/>
  <c r="J74" i="22"/>
  <c r="M74" i="22"/>
  <c r="U74" i="22"/>
  <c r="V74" i="22"/>
  <c r="W74" i="22"/>
  <c r="AF74" i="22"/>
  <c r="AQ74" i="22"/>
  <c r="AR74" i="22" s="1"/>
  <c r="AW74" i="22"/>
  <c r="BJ73" i="22" s="1"/>
  <c r="AX74" i="22"/>
  <c r="E74" i="22" s="1"/>
  <c r="BE74" i="22"/>
  <c r="BF74" i="22"/>
  <c r="BH74" i="22"/>
  <c r="BI74" i="22"/>
  <c r="BK74" i="22"/>
  <c r="BQ74" i="22"/>
  <c r="BT74" i="22"/>
  <c r="BU74" i="22"/>
  <c r="C75" i="22"/>
  <c r="D75" i="22"/>
  <c r="E75" i="22"/>
  <c r="H75" i="22"/>
  <c r="I75" i="22"/>
  <c r="J75" i="22"/>
  <c r="L75" i="22"/>
  <c r="M75" i="22"/>
  <c r="T75" i="22"/>
  <c r="U75" i="22"/>
  <c r="V75" i="22"/>
  <c r="W75" i="22"/>
  <c r="X75" i="22"/>
  <c r="AB75" i="22"/>
  <c r="AC75" i="22"/>
  <c r="AD75" i="22"/>
  <c r="AE75" i="22" s="1"/>
  <c r="AF75" i="22"/>
  <c r="AG75" i="22"/>
  <c r="AH75" i="22" s="1"/>
  <c r="AI75" i="22"/>
  <c r="AJ75" i="22"/>
  <c r="AN75" i="22"/>
  <c r="AP75" i="22" s="1"/>
  <c r="AO75" i="22"/>
  <c r="AQ75" i="22"/>
  <c r="AR75" i="22"/>
  <c r="AS75" i="22"/>
  <c r="AT75" i="22"/>
  <c r="AU75" i="22"/>
  <c r="AV75" i="22"/>
  <c r="AW75" i="22"/>
  <c r="AX75" i="22"/>
  <c r="BE75" i="22"/>
  <c r="BI75" i="22"/>
  <c r="BJ75" i="22"/>
  <c r="BK75" i="22"/>
  <c r="BQ75" i="22"/>
  <c r="BS75" i="22"/>
  <c r="D76" i="22"/>
  <c r="AW76" i="22" s="1"/>
  <c r="I76" i="22"/>
  <c r="J76" i="22"/>
  <c r="M76" i="22"/>
  <c r="T76" i="22"/>
  <c r="U76" i="22"/>
  <c r="AX76" i="22"/>
  <c r="E76" i="22" s="1"/>
  <c r="BE76" i="22"/>
  <c r="BF76" i="22"/>
  <c r="BH76" i="22"/>
  <c r="BK76" i="22"/>
  <c r="BS76" i="22"/>
  <c r="D77" i="22"/>
  <c r="V77" i="22" s="1"/>
  <c r="E77" i="22"/>
  <c r="I77" i="22"/>
  <c r="J77" i="22"/>
  <c r="M77" i="22"/>
  <c r="T77" i="22"/>
  <c r="AX77" i="22"/>
  <c r="BE77" i="22"/>
  <c r="BF77" i="22"/>
  <c r="BH77" i="22"/>
  <c r="BK77" i="22"/>
  <c r="BQ77" i="22"/>
  <c r="BS77" i="22"/>
  <c r="BT77" i="22"/>
  <c r="D78" i="22"/>
  <c r="V78" i="22" s="1"/>
  <c r="E78" i="22"/>
  <c r="I78" i="22"/>
  <c r="J78" i="22"/>
  <c r="M78" i="22"/>
  <c r="T78" i="22"/>
  <c r="U78" i="22"/>
  <c r="AX78" i="22"/>
  <c r="BE78" i="22"/>
  <c r="BF78" i="22"/>
  <c r="BH78" i="22"/>
  <c r="BK78" i="22"/>
  <c r="BQ78" i="22"/>
  <c r="BS78" i="22"/>
  <c r="BT78" i="22"/>
  <c r="C79" i="22"/>
  <c r="D79" i="22"/>
  <c r="I79" i="22"/>
  <c r="J79" i="22"/>
  <c r="L79" i="22"/>
  <c r="M79" i="22"/>
  <c r="T79" i="22"/>
  <c r="V79" i="22"/>
  <c r="W79" i="22"/>
  <c r="X79" i="22"/>
  <c r="AB79" i="22"/>
  <c r="AC79" i="22"/>
  <c r="AD79" i="22" s="1"/>
  <c r="AE79" i="22" s="1"/>
  <c r="AF79" i="22"/>
  <c r="AG79" i="22"/>
  <c r="AH79" i="22" s="1"/>
  <c r="AI79" i="22"/>
  <c r="AJ79" i="22" s="1"/>
  <c r="AQ79" i="22"/>
  <c r="AR79" i="22"/>
  <c r="AU79" i="22"/>
  <c r="AV79" i="22" s="1"/>
  <c r="AW79" i="22"/>
  <c r="BO70" i="22" s="1"/>
  <c r="AX79" i="22"/>
  <c r="E79" i="22" s="1"/>
  <c r="BE79" i="22"/>
  <c r="BI79" i="22"/>
  <c r="BJ79" i="22"/>
  <c r="BK79" i="22"/>
  <c r="BO79" i="22"/>
  <c r="BQ79" i="22"/>
  <c r="C80" i="22"/>
  <c r="D80" i="22"/>
  <c r="H80" i="22" s="1"/>
  <c r="AN80" i="22" s="1"/>
  <c r="I80" i="22"/>
  <c r="J80" i="22"/>
  <c r="L80" i="22"/>
  <c r="M80" i="22"/>
  <c r="X80" i="22"/>
  <c r="AB80" i="22"/>
  <c r="AS80" i="22"/>
  <c r="AT80" i="22"/>
  <c r="AU80" i="22"/>
  <c r="AV80" i="22" s="1"/>
  <c r="AX80" i="22"/>
  <c r="E80" i="22" s="1"/>
  <c r="BE80" i="22"/>
  <c r="BH80" i="22"/>
  <c r="BI80" i="22"/>
  <c r="BJ80" i="22"/>
  <c r="BK80" i="22"/>
  <c r="BQ80" i="22"/>
  <c r="C81" i="22"/>
  <c r="D81" i="22"/>
  <c r="E81" i="22"/>
  <c r="H81" i="22"/>
  <c r="AN81" i="22" s="1"/>
  <c r="I81" i="22"/>
  <c r="J81" i="22"/>
  <c r="L81" i="22"/>
  <c r="M81" i="22"/>
  <c r="T81" i="22"/>
  <c r="U81" i="22"/>
  <c r="V81" i="22"/>
  <c r="W81" i="22"/>
  <c r="X81" i="22"/>
  <c r="AB81" i="22"/>
  <c r="AC81" i="22"/>
  <c r="AD81" i="22" s="1"/>
  <c r="AE81" i="22" s="1"/>
  <c r="AF81" i="22"/>
  <c r="AG81" i="22"/>
  <c r="AH81" i="22" s="1"/>
  <c r="AI81" i="22"/>
  <c r="AJ81" i="22"/>
  <c r="AQ81" i="22"/>
  <c r="AR81" i="22"/>
  <c r="AS81" i="22"/>
  <c r="AT81" i="22" s="1"/>
  <c r="AU81" i="22"/>
  <c r="AV81" i="22"/>
  <c r="AW81" i="22"/>
  <c r="BQ70" i="22" s="1"/>
  <c r="AX81" i="22"/>
  <c r="BE81" i="22"/>
  <c r="BH81" i="22"/>
  <c r="BI81" i="22"/>
  <c r="BK81" i="22"/>
  <c r="BQ81" i="22"/>
  <c r="BT81" i="22"/>
  <c r="BU81" i="22"/>
  <c r="D82" i="22"/>
  <c r="AW82" i="22" s="1"/>
  <c r="H82" i="22"/>
  <c r="AN82" i="22" s="1"/>
  <c r="I82" i="22"/>
  <c r="J82" i="22"/>
  <c r="M82" i="22"/>
  <c r="U82" i="22"/>
  <c r="V82" i="22"/>
  <c r="W82" i="22"/>
  <c r="AB82" i="22"/>
  <c r="AC82" i="22"/>
  <c r="AD82" i="22" s="1"/>
  <c r="AE82" i="22" s="1"/>
  <c r="AF82" i="22"/>
  <c r="AI82" i="22"/>
  <c r="AJ82" i="22" s="1"/>
  <c r="AQ82" i="22"/>
  <c r="AR82" i="22"/>
  <c r="AS82" i="22"/>
  <c r="AT82" i="22" s="1"/>
  <c r="AU82" i="22"/>
  <c r="AV82" i="22" s="1"/>
  <c r="AX82" i="22"/>
  <c r="E82" i="22" s="1"/>
  <c r="BE82" i="22"/>
  <c r="BF82" i="22"/>
  <c r="BH82" i="22"/>
  <c r="BI82" i="22"/>
  <c r="BK82" i="22"/>
  <c r="BQ82" i="22"/>
  <c r="BS82" i="22"/>
  <c r="BT82" i="22"/>
  <c r="BU82" i="22"/>
  <c r="C83" i="22"/>
  <c r="D83" i="22"/>
  <c r="W83" i="22" s="1"/>
  <c r="E83" i="22"/>
  <c r="H83" i="22"/>
  <c r="I83" i="22"/>
  <c r="J83" i="22"/>
  <c r="L83" i="22"/>
  <c r="M83" i="22"/>
  <c r="T83" i="22"/>
  <c r="U83" i="22"/>
  <c r="V83" i="22"/>
  <c r="X83" i="22"/>
  <c r="AB83" i="22"/>
  <c r="AC83" i="22"/>
  <c r="AD83" i="22"/>
  <c r="AE83" i="22"/>
  <c r="AF83" i="22"/>
  <c r="AG83" i="22"/>
  <c r="AH83" i="22" s="1"/>
  <c r="AI83" i="22"/>
  <c r="AJ83" i="22"/>
  <c r="AN83" i="22"/>
  <c r="AO83" i="22" s="1"/>
  <c r="AP83" i="22"/>
  <c r="AQ83" i="22"/>
  <c r="AR83" i="22" s="1"/>
  <c r="AS83" i="22"/>
  <c r="AT83" i="22"/>
  <c r="AU83" i="22"/>
  <c r="AV83" i="22" s="1"/>
  <c r="AW83" i="22"/>
  <c r="BS79" i="22" s="1"/>
  <c r="AX83" i="22"/>
  <c r="BE83" i="22"/>
  <c r="BF83" i="22"/>
  <c r="BH83" i="22"/>
  <c r="BI83" i="22"/>
  <c r="BJ83" i="22"/>
  <c r="BK83" i="22"/>
  <c r="BO83" i="22"/>
  <c r="BQ83" i="22"/>
  <c r="BU83" i="22"/>
  <c r="C84" i="22"/>
  <c r="D84" i="22"/>
  <c r="T84" i="22" s="1"/>
  <c r="E84" i="22"/>
  <c r="H84" i="22"/>
  <c r="I84" i="22"/>
  <c r="J84" i="22"/>
  <c r="L84" i="22"/>
  <c r="M84" i="22"/>
  <c r="U84" i="22"/>
  <c r="V84" i="22"/>
  <c r="W84" i="22"/>
  <c r="X84" i="22"/>
  <c r="AB84" i="22"/>
  <c r="AC84" i="22"/>
  <c r="AD84" i="22"/>
  <c r="AE84" i="22"/>
  <c r="AF84" i="22"/>
  <c r="AG84" i="22"/>
  <c r="AH84" i="22" s="1"/>
  <c r="AN84" i="22"/>
  <c r="AO84" i="22" s="1"/>
  <c r="AQ84" i="22"/>
  <c r="AR84" i="22"/>
  <c r="AS84" i="22"/>
  <c r="AT84" i="22"/>
  <c r="AU84" i="22"/>
  <c r="AV84" i="22" s="1"/>
  <c r="AW84" i="22"/>
  <c r="BT71" i="22" s="1"/>
  <c r="AX84" i="22"/>
  <c r="BE84" i="22"/>
  <c r="BF84" i="22"/>
  <c r="BH84" i="22"/>
  <c r="BI84" i="22"/>
  <c r="BJ84" i="22"/>
  <c r="BK84" i="22"/>
  <c r="BO84" i="22"/>
  <c r="BQ84" i="22"/>
  <c r="BS84" i="22"/>
  <c r="BT84" i="22"/>
  <c r="BU84" i="22"/>
  <c r="C85" i="22"/>
  <c r="D85" i="22"/>
  <c r="H85" i="22"/>
  <c r="I85" i="22"/>
  <c r="J85" i="22"/>
  <c r="L85" i="22"/>
  <c r="M85" i="22"/>
  <c r="T85" i="22"/>
  <c r="U85" i="22"/>
  <c r="V85" i="22"/>
  <c r="W85" i="22"/>
  <c r="X85" i="22"/>
  <c r="AB85" i="22"/>
  <c r="AC85" i="22"/>
  <c r="AD85" i="22"/>
  <c r="AE85" i="22" s="1"/>
  <c r="AF85" i="22"/>
  <c r="AG85" i="22"/>
  <c r="AH85" i="22"/>
  <c r="AI85" i="22"/>
  <c r="AJ85" i="22"/>
  <c r="AN85" i="22"/>
  <c r="AO85" i="22" s="1"/>
  <c r="AQ85" i="22"/>
  <c r="AR85" i="22"/>
  <c r="AS85" i="22"/>
  <c r="AT85" i="22" s="1"/>
  <c r="AU85" i="22"/>
  <c r="AV85" i="22" s="1"/>
  <c r="AW85" i="22"/>
  <c r="AX85" i="22"/>
  <c r="E85" i="22" s="1"/>
  <c r="BE85" i="22"/>
  <c r="BH85" i="22"/>
  <c r="BI85" i="22"/>
  <c r="BK85" i="22"/>
  <c r="BO85" i="22"/>
  <c r="BQ85" i="22"/>
  <c r="BS85" i="22"/>
  <c r="BT85" i="22"/>
  <c r="BU85" i="22"/>
  <c r="F103" i="22"/>
  <c r="F105" i="22" s="1"/>
  <c r="F104" i="22"/>
  <c r="F106" i="22"/>
  <c r="D2" i="11"/>
  <c r="B9" i="12"/>
  <c r="B10" i="12"/>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c r="S37" i="4"/>
  <c r="T37" i="4"/>
  <c r="S38" i="4"/>
  <c r="T38" i="4" s="1"/>
  <c r="O47" i="4"/>
  <c r="P47" i="4"/>
  <c r="P48" i="4"/>
  <c r="P49" i="4"/>
  <c r="P50" i="4"/>
  <c r="E112" i="21" l="1"/>
  <c r="AO80" i="22"/>
  <c r="AP80" i="22"/>
  <c r="G103" i="22"/>
  <c r="G106" i="22"/>
  <c r="H106" i="22" s="1"/>
  <c r="G104" i="22"/>
  <c r="H104" i="22" s="1"/>
  <c r="BR66" i="22"/>
  <c r="BR68" i="22"/>
  <c r="BR75" i="22"/>
  <c r="BR69" i="22"/>
  <c r="BR81" i="22"/>
  <c r="BR71" i="22"/>
  <c r="BR83" i="22"/>
  <c r="BR67" i="22"/>
  <c r="BR76" i="22"/>
  <c r="BR85" i="22"/>
  <c r="BR70" i="22"/>
  <c r="BR80" i="22"/>
  <c r="BR79" i="22"/>
  <c r="BR72" i="22"/>
  <c r="BR84" i="22"/>
  <c r="BR74" i="22"/>
  <c r="BR78" i="22"/>
  <c r="BR82" i="22"/>
  <c r="BR77" i="22"/>
  <c r="BR73" i="22"/>
  <c r="AO68" i="22"/>
  <c r="AP68" i="22"/>
  <c r="AP74" i="22"/>
  <c r="AO74" i="22"/>
  <c r="AP81" i="22"/>
  <c r="AO81" i="22"/>
  <c r="BL69" i="22"/>
  <c r="BL81" i="22"/>
  <c r="BL68" i="22"/>
  <c r="BL75" i="22"/>
  <c r="BL70" i="22"/>
  <c r="BL80" i="22"/>
  <c r="BL77" i="22"/>
  <c r="BL67" i="22"/>
  <c r="BL79" i="22"/>
  <c r="BL84" i="22"/>
  <c r="BL73" i="22"/>
  <c r="BL82" i="22"/>
  <c r="BL78" i="22"/>
  <c r="BL74" i="22"/>
  <c r="BL66" i="22"/>
  <c r="BL64" i="22" s="1"/>
  <c r="BX76" i="22" s="1"/>
  <c r="BV76" i="22" s="1"/>
  <c r="BL76" i="22"/>
  <c r="BL72" i="22"/>
  <c r="BL83" i="22"/>
  <c r="BL85" i="22"/>
  <c r="BL71" i="22"/>
  <c r="AP82" i="22"/>
  <c r="AO82" i="22"/>
  <c r="AC71" i="22"/>
  <c r="AD71" i="22" s="1"/>
  <c r="AE71" i="22" s="1"/>
  <c r="C71" i="22"/>
  <c r="BJ69" i="22"/>
  <c r="BT66" i="22"/>
  <c r="AD13" i="22"/>
  <c r="AC13" i="22"/>
  <c r="AP78" i="21"/>
  <c r="AO78" i="21"/>
  <c r="AO70" i="21"/>
  <c r="AP70" i="21"/>
  <c r="AH28" i="1"/>
  <c r="V28" i="1"/>
  <c r="AW71" i="22"/>
  <c r="AC58" i="1"/>
  <c r="AD58" i="1"/>
  <c r="AI77" i="22"/>
  <c r="AJ77" i="22" s="1"/>
  <c r="L77" i="22"/>
  <c r="BU78" i="22"/>
  <c r="BU66" i="22"/>
  <c r="BU72" i="22"/>
  <c r="BS81" i="22"/>
  <c r="AQ80" i="22"/>
  <c r="AR80" i="22" s="1"/>
  <c r="W80" i="22"/>
  <c r="BU79" i="22"/>
  <c r="BF79" i="22"/>
  <c r="AI78" i="22"/>
  <c r="AJ78" i="22" s="1"/>
  <c r="L78" i="22"/>
  <c r="BO76" i="22"/>
  <c r="AI76" i="22"/>
  <c r="AJ76" i="22" s="1"/>
  <c r="BO75" i="22"/>
  <c r="BH73" i="22"/>
  <c r="BH70" i="22"/>
  <c r="BH79" i="22"/>
  <c r="AB71" i="22"/>
  <c r="BU68" i="22"/>
  <c r="AD25" i="22"/>
  <c r="AC25" i="22"/>
  <c r="AD19" i="22"/>
  <c r="AC19" i="22"/>
  <c r="AH15" i="22"/>
  <c r="V15" i="22"/>
  <c r="L67" i="22"/>
  <c r="AG67" i="22"/>
  <c r="AH67" i="22" s="1"/>
  <c r="AF67" i="22"/>
  <c r="AW67" i="22"/>
  <c r="U67" i="22"/>
  <c r="W67" i="22"/>
  <c r="X67" i="22"/>
  <c r="AQ67" i="22"/>
  <c r="AR67" i="22" s="1"/>
  <c r="AD40" i="22"/>
  <c r="AC40" i="22"/>
  <c r="AC26" i="22"/>
  <c r="AD26" i="22"/>
  <c r="AF31" i="1"/>
  <c r="V88" i="1"/>
  <c r="T82" i="22"/>
  <c r="BU80" i="22"/>
  <c r="V80" i="22"/>
  <c r="BO77" i="22"/>
  <c r="AG77" i="22"/>
  <c r="AH77" i="22" s="1"/>
  <c r="L74" i="22"/>
  <c r="AS71" i="22"/>
  <c r="AT71" i="22" s="1"/>
  <c r="X71" i="22"/>
  <c r="BU70" i="22"/>
  <c r="C70" i="22"/>
  <c r="X70" i="22"/>
  <c r="H70" i="22"/>
  <c r="AN70" i="22" s="1"/>
  <c r="AS70" i="22"/>
  <c r="AT70" i="22" s="1"/>
  <c r="AF70" i="22"/>
  <c r="AU70" i="22"/>
  <c r="AV70" i="22" s="1"/>
  <c r="L70" i="22"/>
  <c r="AG70" i="22"/>
  <c r="AH70" i="22" s="1"/>
  <c r="BH69" i="22"/>
  <c r="AO69" i="22"/>
  <c r="BT68" i="22"/>
  <c r="AB67" i="22"/>
  <c r="L59" i="22"/>
  <c r="P3" i="22" s="1"/>
  <c r="O33" i="22"/>
  <c r="N31" i="22"/>
  <c r="P2" i="22" s="1"/>
  <c r="AP84" i="21"/>
  <c r="AO84" i="21"/>
  <c r="BJ85" i="22"/>
  <c r="AP84" i="22"/>
  <c r="BS68" i="22"/>
  <c r="BS80" i="22"/>
  <c r="BS66" i="22"/>
  <c r="BS67" i="22"/>
  <c r="BS74" i="22"/>
  <c r="BT80" i="22"/>
  <c r="U80" i="22"/>
  <c r="AG78" i="22"/>
  <c r="AH78" i="22" s="1"/>
  <c r="AW77" i="22"/>
  <c r="H77" i="22"/>
  <c r="AN77" i="22" s="1"/>
  <c r="AF76" i="22"/>
  <c r="H76" i="22"/>
  <c r="AN76" i="22" s="1"/>
  <c r="BO73" i="22"/>
  <c r="BI78" i="22"/>
  <c r="BI72" i="22"/>
  <c r="BI71" i="22"/>
  <c r="V71" i="22"/>
  <c r="BS70" i="22"/>
  <c r="V67" i="22"/>
  <c r="AH29" i="22"/>
  <c r="E108" i="21"/>
  <c r="BH64" i="21"/>
  <c r="BX72" i="21" s="1"/>
  <c r="BV72" i="21" s="1"/>
  <c r="C67" i="22"/>
  <c r="I98" i="1"/>
  <c r="L98" i="1"/>
  <c r="O98" i="1"/>
  <c r="I97" i="1"/>
  <c r="L97" i="1"/>
  <c r="O97" i="1"/>
  <c r="BO82" i="22"/>
  <c r="BO81" i="22"/>
  <c r="AW78" i="22"/>
  <c r="AF78" i="22"/>
  <c r="H78" i="22"/>
  <c r="AN78" i="22" s="1"/>
  <c r="BO74" i="22"/>
  <c r="H73" i="22"/>
  <c r="AN73" i="22" s="1"/>
  <c r="AS73" i="22"/>
  <c r="AT73" i="22" s="1"/>
  <c r="U73" i="22"/>
  <c r="AQ71" i="22"/>
  <c r="AR71" i="22" s="1"/>
  <c r="U71" i="22"/>
  <c r="BU69" i="22"/>
  <c r="BU67" i="22"/>
  <c r="AU67" i="22"/>
  <c r="AV67" i="22" s="1"/>
  <c r="T67" i="22"/>
  <c r="H66" i="22"/>
  <c r="AN66" i="22" s="1"/>
  <c r="AS66" i="22"/>
  <c r="AT66" i="22" s="1"/>
  <c r="AW66" i="22"/>
  <c r="T66" i="22"/>
  <c r="AI66" i="22"/>
  <c r="AJ66" i="22" s="1"/>
  <c r="U66" i="22"/>
  <c r="AC66" i="22"/>
  <c r="AD66" i="22" s="1"/>
  <c r="AE66" i="22" s="1"/>
  <c r="C66" i="22"/>
  <c r="L66" i="22"/>
  <c r="AQ66" i="22"/>
  <c r="AR66" i="22" s="1"/>
  <c r="I33" i="22"/>
  <c r="AP85" i="21"/>
  <c r="AO85" i="21"/>
  <c r="T74" i="22"/>
  <c r="AI74" i="22"/>
  <c r="AJ74" i="22" s="1"/>
  <c r="AC74" i="22"/>
  <c r="AD74" i="22" s="1"/>
  <c r="AE74" i="22" s="1"/>
  <c r="BU71" i="22"/>
  <c r="BF66" i="22"/>
  <c r="BF68" i="22"/>
  <c r="BF75" i="22"/>
  <c r="BF67" i="22"/>
  <c r="BF69" i="22"/>
  <c r="BF81" i="22"/>
  <c r="BS69" i="22"/>
  <c r="AS67" i="22"/>
  <c r="AT67" i="22" s="1"/>
  <c r="AH24" i="22"/>
  <c r="V24" i="22"/>
  <c r="BL70" i="21"/>
  <c r="BL83" i="21"/>
  <c r="BL67" i="21"/>
  <c r="BL71" i="21"/>
  <c r="BL78" i="21"/>
  <c r="BL73" i="21"/>
  <c r="BL66" i="21"/>
  <c r="BL77" i="21"/>
  <c r="BL68" i="21"/>
  <c r="BL69" i="21"/>
  <c r="BL72" i="21"/>
  <c r="BL84" i="21"/>
  <c r="BL75" i="21"/>
  <c r="BL81" i="21"/>
  <c r="BL76" i="21"/>
  <c r="BL85" i="21"/>
  <c r="BL74" i="21"/>
  <c r="BL80" i="21"/>
  <c r="BL79" i="21"/>
  <c r="BL82" i="21"/>
  <c r="L59" i="21"/>
  <c r="P3" i="21" s="1"/>
  <c r="F111" i="21"/>
  <c r="G111" i="21" s="1"/>
  <c r="F104" i="21"/>
  <c r="G104" i="21" s="1"/>
  <c r="F105" i="21"/>
  <c r="G105" i="21" s="1"/>
  <c r="F106" i="21"/>
  <c r="G106" i="21" s="1"/>
  <c r="F113" i="21"/>
  <c r="G113" i="21" s="1"/>
  <c r="H113" i="21" s="1"/>
  <c r="I113" i="21" s="1"/>
  <c r="F107" i="21"/>
  <c r="G107" i="21" s="1"/>
  <c r="AC77" i="22"/>
  <c r="AD77" i="22" s="1"/>
  <c r="AE77" i="22" s="1"/>
  <c r="L76" i="22"/>
  <c r="AG76" i="22"/>
  <c r="AH76" i="22" s="1"/>
  <c r="C76" i="22"/>
  <c r="X76" i="22"/>
  <c r="BJ72" i="22"/>
  <c r="BO66" i="22"/>
  <c r="BO72" i="22"/>
  <c r="BO69" i="22"/>
  <c r="BO78" i="22"/>
  <c r="AU78" i="22"/>
  <c r="AV78" i="22" s="1"/>
  <c r="AC78" i="22"/>
  <c r="AD78" i="22" s="1"/>
  <c r="AE78" i="22" s="1"/>
  <c r="AS77" i="22"/>
  <c r="AT77" i="22" s="1"/>
  <c r="AB77" i="22"/>
  <c r="C77" i="22"/>
  <c r="BJ76" i="22"/>
  <c r="AC76" i="22"/>
  <c r="AD76" i="22" s="1"/>
  <c r="AE76" i="22" s="1"/>
  <c r="BF85" i="22"/>
  <c r="AI84" i="22"/>
  <c r="AJ84" i="22" s="1"/>
  <c r="BT83" i="22"/>
  <c r="BO80" i="22"/>
  <c r="AG80" i="22"/>
  <c r="AH80" i="22" s="1"/>
  <c r="U79" i="22"/>
  <c r="H79" i="22"/>
  <c r="AN79" i="22" s="1"/>
  <c r="AS79" i="22"/>
  <c r="AT79" i="22" s="1"/>
  <c r="AS78" i="22"/>
  <c r="AT78" i="22" s="1"/>
  <c r="AB78" i="22"/>
  <c r="C78" i="22"/>
  <c r="BI77" i="22"/>
  <c r="X77" i="22"/>
  <c r="BI76" i="22"/>
  <c r="AS76" i="22"/>
  <c r="AT76" i="22" s="1"/>
  <c r="AB76" i="22"/>
  <c r="BH75" i="22"/>
  <c r="AU74" i="22"/>
  <c r="AV74" i="22" s="1"/>
  <c r="C74" i="22"/>
  <c r="X73" i="22"/>
  <c r="V70" i="22"/>
  <c r="BO67" i="22"/>
  <c r="AF66" i="22"/>
  <c r="AD29" i="22"/>
  <c r="AC29" i="22"/>
  <c r="AH18" i="22"/>
  <c r="V18" i="22"/>
  <c r="BE71" i="21"/>
  <c r="BE66" i="21"/>
  <c r="BE72" i="21"/>
  <c r="BE84" i="21"/>
  <c r="BE68" i="21"/>
  <c r="BE69" i="21"/>
  <c r="BE79" i="21"/>
  <c r="BE74" i="21"/>
  <c r="BE78" i="21"/>
  <c r="BE73" i="21"/>
  <c r="BE76" i="21"/>
  <c r="BE85" i="21"/>
  <c r="BE82" i="21"/>
  <c r="BE67" i="21"/>
  <c r="BE77" i="21"/>
  <c r="BE70" i="21"/>
  <c r="BE81" i="21"/>
  <c r="BE83" i="21"/>
  <c r="BE80" i="21"/>
  <c r="BD66" i="21"/>
  <c r="BD72" i="21"/>
  <c r="BD68" i="21"/>
  <c r="BD69" i="21"/>
  <c r="BD79" i="21"/>
  <c r="BD74" i="21"/>
  <c r="BD71" i="21"/>
  <c r="BD73" i="21"/>
  <c r="BD67" i="21"/>
  <c r="BD80" i="21"/>
  <c r="BD83" i="21"/>
  <c r="BD84" i="21"/>
  <c r="BD78" i="21"/>
  <c r="BD76" i="21"/>
  <c r="BD70" i="21"/>
  <c r="BD82" i="21"/>
  <c r="L96" i="1"/>
  <c r="O96" i="1"/>
  <c r="I96" i="1"/>
  <c r="BJ66" i="22"/>
  <c r="BJ71" i="22"/>
  <c r="BJ68" i="22"/>
  <c r="BJ70" i="22"/>
  <c r="BJ77" i="22"/>
  <c r="AP85" i="22"/>
  <c r="BT73" i="22"/>
  <c r="BT70" i="22"/>
  <c r="BT67" i="22"/>
  <c r="BT79" i="22"/>
  <c r="BS83" i="22"/>
  <c r="C82" i="22"/>
  <c r="X82" i="22"/>
  <c r="L82" i="22"/>
  <c r="AG82" i="22"/>
  <c r="AH82" i="22" s="1"/>
  <c r="BJ81" i="22"/>
  <c r="AW80" i="22"/>
  <c r="AF80" i="22"/>
  <c r="BJ78" i="22"/>
  <c r="X78" i="22"/>
  <c r="AQ77" i="22"/>
  <c r="AR77" i="22" s="1"/>
  <c r="BU76" i="22"/>
  <c r="W76" i="22"/>
  <c r="BU75" i="22"/>
  <c r="BJ74" i="22"/>
  <c r="AB74" i="22"/>
  <c r="BI73" i="22"/>
  <c r="AQ73" i="22"/>
  <c r="AR73" i="22" s="1"/>
  <c r="W73" i="22"/>
  <c r="BT72" i="22"/>
  <c r="BF72" i="22"/>
  <c r="BS71" i="22"/>
  <c r="BI68" i="22"/>
  <c r="BI64" i="22" s="1"/>
  <c r="BX73" i="22" s="1"/>
  <c r="BV73" i="22" s="1"/>
  <c r="H67" i="22"/>
  <c r="AN67" i="22" s="1"/>
  <c r="AD44" i="22"/>
  <c r="AC44" i="22"/>
  <c r="V30" i="22"/>
  <c r="AI67" i="22"/>
  <c r="AJ67" i="22" s="1"/>
  <c r="AF71" i="22"/>
  <c r="AU71" i="22"/>
  <c r="AV71" i="22" s="1"/>
  <c r="T71" i="22"/>
  <c r="AI71" i="22"/>
  <c r="AJ71" i="22" s="1"/>
  <c r="W71" i="22"/>
  <c r="W77" i="22"/>
  <c r="AF77" i="22"/>
  <c r="AU77" i="22"/>
  <c r="AV77" i="22" s="1"/>
  <c r="AU76" i="22"/>
  <c r="AV76" i="22" s="1"/>
  <c r="AC17" i="22"/>
  <c r="AD17" i="22"/>
  <c r="O95" i="1"/>
  <c r="O99" i="1" s="1"/>
  <c r="I60" i="1" s="1"/>
  <c r="L95" i="1"/>
  <c r="I95" i="1"/>
  <c r="BJ82" i="22"/>
  <c r="AC80" i="22"/>
  <c r="AD80" i="22" s="1"/>
  <c r="AE80" i="22" s="1"/>
  <c r="T80" i="22"/>
  <c r="AI80" i="22"/>
  <c r="AJ80" i="22" s="1"/>
  <c r="AQ78" i="22"/>
  <c r="AR78" i="22" s="1"/>
  <c r="W78" i="22"/>
  <c r="BU77" i="22"/>
  <c r="U77" i="22"/>
  <c r="BT76" i="22"/>
  <c r="AQ76" i="22"/>
  <c r="AR76" i="22" s="1"/>
  <c r="V76" i="22"/>
  <c r="BT75" i="22"/>
  <c r="AS74" i="22"/>
  <c r="AT74" i="22" s="1"/>
  <c r="X74" i="22"/>
  <c r="BS72" i="22"/>
  <c r="AG71" i="22"/>
  <c r="AH71" i="22" s="1"/>
  <c r="H71" i="22"/>
  <c r="AN71" i="22" s="1"/>
  <c r="BJ67" i="22"/>
  <c r="AD53" i="22"/>
  <c r="F109" i="21"/>
  <c r="AO74" i="21"/>
  <c r="AP74" i="21"/>
  <c r="BQ76" i="22"/>
  <c r="BK67" i="22"/>
  <c r="BK66" i="22"/>
  <c r="BK64" i="22" s="1"/>
  <c r="BX75" i="22" s="1"/>
  <c r="BV75" i="22" s="1"/>
  <c r="BK70" i="22"/>
  <c r="AI68" i="22"/>
  <c r="AJ68" i="22" s="1"/>
  <c r="T68" i="22"/>
  <c r="AO80" i="21"/>
  <c r="AP80" i="21"/>
  <c r="AF73" i="21"/>
  <c r="AU73" i="21"/>
  <c r="AV73" i="21" s="1"/>
  <c r="L73" i="21"/>
  <c r="AG73" i="21"/>
  <c r="AH73" i="21" s="1"/>
  <c r="AW73" i="21"/>
  <c r="W73" i="21"/>
  <c r="C73" i="21"/>
  <c r="X73" i="21"/>
  <c r="H73" i="21"/>
  <c r="AN73" i="21" s="1"/>
  <c r="AQ73" i="21"/>
  <c r="AR73" i="21" s="1"/>
  <c r="AS73" i="21"/>
  <c r="AT73" i="21" s="1"/>
  <c r="T73" i="21"/>
  <c r="AW68" i="22"/>
  <c r="BE64" i="22"/>
  <c r="BX69" i="22" s="1"/>
  <c r="BV69" i="22" s="1"/>
  <c r="AC57" i="22"/>
  <c r="AD57" i="22"/>
  <c r="AH27" i="22"/>
  <c r="V27" i="22"/>
  <c r="AC20" i="22"/>
  <c r="AD20" i="22"/>
  <c r="L31" i="22"/>
  <c r="D13" i="11" s="1"/>
  <c r="AP83" i="21"/>
  <c r="F103" i="21"/>
  <c r="AC14" i="22"/>
  <c r="AD14" i="22"/>
  <c r="AC13" i="21"/>
  <c r="AD13" i="21"/>
  <c r="BG66" i="1"/>
  <c r="BX73" i="1" s="1"/>
  <c r="BV73" i="1" s="1"/>
  <c r="AU68" i="22"/>
  <c r="AV68" i="22" s="1"/>
  <c r="AF68" i="22"/>
  <c r="BQ67" i="22"/>
  <c r="BQ64" i="22" s="1"/>
  <c r="BX81" i="22" s="1"/>
  <c r="BV81" i="22" s="1"/>
  <c r="AH21" i="22"/>
  <c r="V21" i="22"/>
  <c r="U81" i="21"/>
  <c r="V81" i="21"/>
  <c r="H81" i="21"/>
  <c r="AN81" i="21" s="1"/>
  <c r="AS81" i="21"/>
  <c r="AT81" i="21" s="1"/>
  <c r="AI81" i="21"/>
  <c r="AJ81" i="21" s="1"/>
  <c r="L81" i="21"/>
  <c r="AQ81" i="21"/>
  <c r="AR81" i="21" s="1"/>
  <c r="T81" i="21"/>
  <c r="W81" i="21"/>
  <c r="AU81" i="21"/>
  <c r="AV81" i="21" s="1"/>
  <c r="X81" i="21"/>
  <c r="AB81" i="21"/>
  <c r="AW81" i="21"/>
  <c r="AC43" i="21"/>
  <c r="AD43" i="21"/>
  <c r="AH18" i="21"/>
  <c r="V18" i="21"/>
  <c r="AH16" i="21"/>
  <c r="V16" i="21"/>
  <c r="AO79" i="21"/>
  <c r="AP79" i="21"/>
  <c r="AC58" i="21"/>
  <c r="AD58" i="21"/>
  <c r="AC45" i="22"/>
  <c r="AD45" i="22"/>
  <c r="AC28" i="22"/>
  <c r="AC23" i="22"/>
  <c r="AD23" i="22"/>
  <c r="AO72" i="21"/>
  <c r="AP72" i="21"/>
  <c r="BR68" i="21"/>
  <c r="BR77" i="21"/>
  <c r="BR69" i="21"/>
  <c r="BR72" i="21"/>
  <c r="BR67" i="21"/>
  <c r="BR71" i="21"/>
  <c r="BR83" i="21"/>
  <c r="BR78" i="21"/>
  <c r="BR82" i="21"/>
  <c r="BR85" i="21"/>
  <c r="BR66" i="21"/>
  <c r="BR79" i="21"/>
  <c r="BR70" i="21"/>
  <c r="BR73" i="21"/>
  <c r="BR80" i="21"/>
  <c r="BR75" i="21"/>
  <c r="AC82" i="21"/>
  <c r="AD82" i="21" s="1"/>
  <c r="AE82" i="21" s="1"/>
  <c r="H82" i="21"/>
  <c r="AN82" i="21" s="1"/>
  <c r="AS82" i="21"/>
  <c r="AT82" i="21" s="1"/>
  <c r="T82" i="21"/>
  <c r="AI82" i="21"/>
  <c r="AJ82" i="21" s="1"/>
  <c r="U82" i="21"/>
  <c r="C82" i="21"/>
  <c r="AF82" i="21"/>
  <c r="L82" i="21"/>
  <c r="AQ82" i="21"/>
  <c r="AR82" i="21" s="1"/>
  <c r="V82" i="21"/>
  <c r="AG81" i="21"/>
  <c r="AH81" i="21" s="1"/>
  <c r="BJ67" i="21"/>
  <c r="BJ71" i="21"/>
  <c r="BJ73" i="21"/>
  <c r="BJ85" i="21"/>
  <c r="BJ80" i="21"/>
  <c r="BJ79" i="21"/>
  <c r="BJ74" i="21"/>
  <c r="BJ70" i="21"/>
  <c r="BJ81" i="21"/>
  <c r="BJ69" i="21"/>
  <c r="BJ76" i="21"/>
  <c r="BJ83" i="21"/>
  <c r="BJ84" i="21"/>
  <c r="BJ72" i="21"/>
  <c r="BJ82" i="21"/>
  <c r="BJ66" i="21"/>
  <c r="BU67" i="21"/>
  <c r="BU66" i="21"/>
  <c r="BU73" i="21"/>
  <c r="BU80" i="21"/>
  <c r="BU68" i="21"/>
  <c r="BU75" i="21"/>
  <c r="BU74" i="21"/>
  <c r="BU70" i="21"/>
  <c r="BU81" i="21"/>
  <c r="AF80" i="21"/>
  <c r="AU80" i="21"/>
  <c r="AV80" i="21" s="1"/>
  <c r="V80" i="21"/>
  <c r="W80" i="21"/>
  <c r="BO76" i="21"/>
  <c r="BK67" i="21"/>
  <c r="BK71" i="21"/>
  <c r="BK64" i="21" s="1"/>
  <c r="BX75" i="21" s="1"/>
  <c r="BV75" i="21" s="1"/>
  <c r="BK78" i="21"/>
  <c r="BK73" i="21"/>
  <c r="BK68" i="21"/>
  <c r="BK69" i="21"/>
  <c r="BK72" i="21"/>
  <c r="BK79" i="21"/>
  <c r="U74" i="21"/>
  <c r="V74" i="21"/>
  <c r="W74" i="21"/>
  <c r="C74" i="21"/>
  <c r="X74" i="21"/>
  <c r="AF74" i="21"/>
  <c r="AU74" i="21"/>
  <c r="AV74" i="21" s="1"/>
  <c r="C71" i="21"/>
  <c r="X71" i="21"/>
  <c r="H71" i="21"/>
  <c r="AN71" i="21" s="1"/>
  <c r="AU71" i="21"/>
  <c r="AV71" i="21" s="1"/>
  <c r="AF71" i="21"/>
  <c r="AG71" i="21"/>
  <c r="AH71" i="21" s="1"/>
  <c r="AW71" i="21"/>
  <c r="U71" i="21"/>
  <c r="V71" i="21"/>
  <c r="BU69" i="21"/>
  <c r="AC69" i="21"/>
  <c r="AD69" i="21" s="1"/>
  <c r="AE69" i="21" s="1"/>
  <c r="T69" i="21"/>
  <c r="U69" i="21"/>
  <c r="V69" i="21"/>
  <c r="W69" i="21"/>
  <c r="H69" i="21"/>
  <c r="AN69" i="21" s="1"/>
  <c r="AU69" i="21"/>
  <c r="AV69" i="21" s="1"/>
  <c r="AF69" i="21"/>
  <c r="BB68" i="21"/>
  <c r="BB67" i="21"/>
  <c r="BB66" i="21"/>
  <c r="BB74" i="21"/>
  <c r="BB81" i="21"/>
  <c r="BB70" i="21"/>
  <c r="BB76" i="21"/>
  <c r="BB75" i="21"/>
  <c r="BB82" i="21"/>
  <c r="BK84" i="21"/>
  <c r="BK83" i="21"/>
  <c r="AC80" i="21"/>
  <c r="AD80" i="21" s="1"/>
  <c r="AE80" i="21" s="1"/>
  <c r="C80" i="21"/>
  <c r="BB77" i="21"/>
  <c r="BK74" i="21"/>
  <c r="AG74" i="21"/>
  <c r="AH74" i="21" s="1"/>
  <c r="BO71" i="21"/>
  <c r="BO69" i="21"/>
  <c r="AQ69" i="21"/>
  <c r="AR69" i="21" s="1"/>
  <c r="C69" i="21"/>
  <c r="AH12" i="21"/>
  <c r="V12" i="21"/>
  <c r="BK85" i="21"/>
  <c r="AF85" i="21"/>
  <c r="AU85" i="21"/>
  <c r="AV85" i="21" s="1"/>
  <c r="C85" i="21"/>
  <c r="X85" i="21"/>
  <c r="AW80" i="21"/>
  <c r="AB80" i="21"/>
  <c r="BU79" i="21"/>
  <c r="W79" i="21"/>
  <c r="C79" i="21"/>
  <c r="X79" i="21"/>
  <c r="AF79" i="21"/>
  <c r="AU79" i="21"/>
  <c r="AV79" i="21" s="1"/>
  <c r="L79" i="21"/>
  <c r="AG79" i="21"/>
  <c r="AH79" i="21" s="1"/>
  <c r="BK76" i="21"/>
  <c r="AU75" i="21"/>
  <c r="AV75" i="21" s="1"/>
  <c r="L75" i="21"/>
  <c r="AI71" i="21"/>
  <c r="AJ71" i="21" s="1"/>
  <c r="AI69" i="21"/>
  <c r="AJ69" i="21" s="1"/>
  <c r="BC68" i="21"/>
  <c r="BC69" i="21"/>
  <c r="BC66" i="21"/>
  <c r="BC74" i="21"/>
  <c r="BC81" i="21"/>
  <c r="BC70" i="21"/>
  <c r="BC67" i="21"/>
  <c r="BC80" i="21"/>
  <c r="BC75" i="21"/>
  <c r="W66" i="21"/>
  <c r="C66" i="21"/>
  <c r="X66" i="21"/>
  <c r="H66" i="21"/>
  <c r="AN66" i="21" s="1"/>
  <c r="AG66" i="21"/>
  <c r="AH66" i="21" s="1"/>
  <c r="AI66" i="21"/>
  <c r="AJ66" i="21" s="1"/>
  <c r="L66" i="21"/>
  <c r="V66" i="21"/>
  <c r="AS66" i="21"/>
  <c r="AT66" i="21" s="1"/>
  <c r="AB66" i="21"/>
  <c r="AU66" i="21"/>
  <c r="AV66" i="21" s="1"/>
  <c r="I32" i="21"/>
  <c r="O32" i="21" s="1"/>
  <c r="I33" i="21"/>
  <c r="AS85" i="21"/>
  <c r="AT85" i="21" s="1"/>
  <c r="AB85" i="21"/>
  <c r="X80" i="21"/>
  <c r="BB79" i="21"/>
  <c r="BO77" i="21"/>
  <c r="AC74" i="21"/>
  <c r="AD74" i="21" s="1"/>
  <c r="AE74" i="21" s="1"/>
  <c r="AP68" i="21"/>
  <c r="AF67" i="21"/>
  <c r="AU67" i="21"/>
  <c r="AV67" i="21" s="1"/>
  <c r="U67" i="21"/>
  <c r="T67" i="21"/>
  <c r="V67" i="21"/>
  <c r="AQ67" i="21"/>
  <c r="AR67" i="21" s="1"/>
  <c r="W67" i="21"/>
  <c r="X67" i="21"/>
  <c r="AS67" i="21"/>
  <c r="AT67" i="21" s="1"/>
  <c r="H67" i="21"/>
  <c r="AN67" i="21" s="1"/>
  <c r="AG67" i="21"/>
  <c r="AH67" i="21" s="1"/>
  <c r="AQ66" i="21"/>
  <c r="AR66" i="21" s="1"/>
  <c r="AD57" i="21"/>
  <c r="AC48" i="21"/>
  <c r="V12" i="22"/>
  <c r="BU85" i="21"/>
  <c r="BK81" i="21"/>
  <c r="AS80" i="21"/>
  <c r="AT80" i="21" s="1"/>
  <c r="U80" i="21"/>
  <c r="BU78" i="21"/>
  <c r="AB74" i="21"/>
  <c r="AC71" i="21"/>
  <c r="AD71" i="21" s="1"/>
  <c r="AE71" i="21" s="1"/>
  <c r="AG69" i="21"/>
  <c r="AH69" i="21" s="1"/>
  <c r="AD49" i="21"/>
  <c r="AC49" i="21"/>
  <c r="V24" i="21"/>
  <c r="AC21" i="21"/>
  <c r="AO87" i="1"/>
  <c r="AP87" i="1"/>
  <c r="BN69" i="1"/>
  <c r="BN72" i="1"/>
  <c r="BN75" i="1"/>
  <c r="BN78" i="1"/>
  <c r="BN68" i="1"/>
  <c r="BN73" i="1"/>
  <c r="BN76" i="1"/>
  <c r="BN83" i="1"/>
  <c r="BN86" i="1"/>
  <c r="BN70" i="1"/>
  <c r="BN71" i="1"/>
  <c r="BN74" i="1"/>
  <c r="BN81" i="1"/>
  <c r="BN82" i="1"/>
  <c r="BN87" i="1"/>
  <c r="BN77" i="1"/>
  <c r="BN79" i="1"/>
  <c r="BN80" i="1"/>
  <c r="BU84" i="21"/>
  <c r="BO68" i="21"/>
  <c r="BO64" i="21" s="1"/>
  <c r="BX79" i="21" s="1"/>
  <c r="BV79" i="21" s="1"/>
  <c r="BO74" i="21"/>
  <c r="BO70" i="21"/>
  <c r="BO81" i="21"/>
  <c r="BO80" i="21"/>
  <c r="BO75" i="21"/>
  <c r="BK75" i="21"/>
  <c r="AC75" i="21"/>
  <c r="AD75" i="21" s="1"/>
  <c r="AE75" i="21" s="1"/>
  <c r="H75" i="21"/>
  <c r="AN75" i="21" s="1"/>
  <c r="AS75" i="21"/>
  <c r="AT75" i="21" s="1"/>
  <c r="AF75" i="21"/>
  <c r="U75" i="21"/>
  <c r="V75" i="21"/>
  <c r="T74" i="21"/>
  <c r="AB71" i="21"/>
  <c r="AC50" i="21"/>
  <c r="AD50" i="21"/>
  <c r="AC41" i="21"/>
  <c r="AD41" i="21"/>
  <c r="AO85" i="1"/>
  <c r="AP85" i="1"/>
  <c r="AF82" i="1"/>
  <c r="AU82" i="1"/>
  <c r="AV82" i="1" s="1"/>
  <c r="L82" i="1"/>
  <c r="AG82" i="1"/>
  <c r="AH82" i="1" s="1"/>
  <c r="AW82" i="1"/>
  <c r="T82" i="1"/>
  <c r="AI82" i="1"/>
  <c r="AJ82" i="1" s="1"/>
  <c r="W82" i="1"/>
  <c r="U82" i="1"/>
  <c r="AS82" i="1"/>
  <c r="AT82" i="1" s="1"/>
  <c r="V82" i="1"/>
  <c r="X82" i="1"/>
  <c r="AB82" i="1"/>
  <c r="C82" i="1"/>
  <c r="AY82" i="1" s="1"/>
  <c r="H82" i="1"/>
  <c r="AN82" i="1" s="1"/>
  <c r="AC82" i="1"/>
  <c r="AD82" i="1" s="1"/>
  <c r="AE82" i="1" s="1"/>
  <c r="AC79" i="1"/>
  <c r="AD79" i="1" s="1"/>
  <c r="AE79" i="1" s="1"/>
  <c r="L79" i="1"/>
  <c r="AI79" i="1"/>
  <c r="AJ79" i="1" s="1"/>
  <c r="T79" i="1"/>
  <c r="U79" i="1"/>
  <c r="X79" i="1"/>
  <c r="AS79" i="1"/>
  <c r="AT79" i="1" s="1"/>
  <c r="H79" i="1"/>
  <c r="AN79" i="1" s="1"/>
  <c r="AF79" i="1"/>
  <c r="AW79" i="1"/>
  <c r="V79" i="1"/>
  <c r="W79" i="1"/>
  <c r="AB79" i="1"/>
  <c r="AG79" i="1"/>
  <c r="AH79" i="1" s="1"/>
  <c r="C79" i="1"/>
  <c r="AY79" i="1" s="1"/>
  <c r="F110" i="21"/>
  <c r="G110" i="21" s="1"/>
  <c r="T85" i="21"/>
  <c r="BC82" i="21"/>
  <c r="BK80" i="21"/>
  <c r="L80" i="21"/>
  <c r="AS79" i="21"/>
  <c r="AT79" i="21" s="1"/>
  <c r="U79" i="21"/>
  <c r="T76" i="21"/>
  <c r="AI76" i="21"/>
  <c r="AJ76" i="21" s="1"/>
  <c r="U76" i="21"/>
  <c r="AC76" i="21"/>
  <c r="AD76" i="21" s="1"/>
  <c r="AE76" i="21" s="1"/>
  <c r="H76" i="21"/>
  <c r="AN76" i="21" s="1"/>
  <c r="AS76" i="21"/>
  <c r="AT76" i="21" s="1"/>
  <c r="L74" i="21"/>
  <c r="BC71" i="21"/>
  <c r="T71" i="21"/>
  <c r="X69" i="21"/>
  <c r="AC66" i="21"/>
  <c r="AD66" i="21" s="1"/>
  <c r="AE66" i="21" s="1"/>
  <c r="AD42" i="21"/>
  <c r="AC42" i="21"/>
  <c r="BT76" i="21"/>
  <c r="BS71" i="21"/>
  <c r="X68" i="21"/>
  <c r="BS67" i="21"/>
  <c r="L88" i="1"/>
  <c r="M88" i="1" s="1"/>
  <c r="M89" i="1" s="1"/>
  <c r="BL84" i="1"/>
  <c r="AP74" i="1"/>
  <c r="AO74" i="1"/>
  <c r="BS68" i="1"/>
  <c r="T68" i="1"/>
  <c r="AI68" i="1"/>
  <c r="AJ68" i="1" s="1"/>
  <c r="C68" i="1"/>
  <c r="X68" i="1"/>
  <c r="AF68" i="1"/>
  <c r="AU68" i="1"/>
  <c r="AV68" i="1" s="1"/>
  <c r="L68" i="1"/>
  <c r="AG68" i="1"/>
  <c r="AH68" i="1" s="1"/>
  <c r="W68" i="1"/>
  <c r="AB68" i="1"/>
  <c r="AW68" i="1"/>
  <c r="AC68" i="1"/>
  <c r="AD68" i="1" s="1"/>
  <c r="AE68" i="1" s="1"/>
  <c r="H68" i="1"/>
  <c r="AN68" i="1" s="1"/>
  <c r="AQ68" i="1"/>
  <c r="AR68" i="1" s="1"/>
  <c r="V68" i="1"/>
  <c r="BT81" i="21"/>
  <c r="X78" i="21"/>
  <c r="C78" i="21"/>
  <c r="AW77" i="21"/>
  <c r="BS76" i="21"/>
  <c r="AG72" i="21"/>
  <c r="AH72" i="21" s="1"/>
  <c r="BT70" i="21"/>
  <c r="AQ70" i="21"/>
  <c r="AR70" i="21" s="1"/>
  <c r="X70" i="21"/>
  <c r="C70" i="21"/>
  <c r="AS68" i="21"/>
  <c r="AT68" i="21" s="1"/>
  <c r="W68" i="21"/>
  <c r="BJ68" i="1"/>
  <c r="BJ71" i="1"/>
  <c r="BJ74" i="1"/>
  <c r="BJ77" i="1"/>
  <c r="BJ80" i="1"/>
  <c r="BJ72" i="1"/>
  <c r="BJ82" i="1"/>
  <c r="BJ85" i="1"/>
  <c r="BJ69" i="1"/>
  <c r="BJ79" i="1"/>
  <c r="BJ81" i="1"/>
  <c r="BJ73" i="1"/>
  <c r="BJ86" i="1"/>
  <c r="BJ70" i="1"/>
  <c r="BJ75" i="1"/>
  <c r="BJ78" i="1"/>
  <c r="BJ84" i="1"/>
  <c r="BJ76" i="1"/>
  <c r="BF70" i="1"/>
  <c r="BF73" i="1"/>
  <c r="BF76" i="1"/>
  <c r="BF79" i="1"/>
  <c r="BF69" i="1"/>
  <c r="BF74" i="1"/>
  <c r="BF84" i="1"/>
  <c r="BF87" i="1"/>
  <c r="BF81" i="1"/>
  <c r="BF71" i="1"/>
  <c r="BF78" i="1"/>
  <c r="BF80" i="1"/>
  <c r="BF68" i="1"/>
  <c r="BF72" i="1"/>
  <c r="BF85" i="1"/>
  <c r="BF83" i="1"/>
  <c r="BF82" i="1"/>
  <c r="BF86" i="1"/>
  <c r="N31" i="21"/>
  <c r="P2" i="21" s="1"/>
  <c r="AP81" i="1"/>
  <c r="AO81" i="1"/>
  <c r="BL68" i="1"/>
  <c r="BL71" i="1"/>
  <c r="BL74" i="1"/>
  <c r="BL77" i="1"/>
  <c r="BL80" i="1"/>
  <c r="BL70" i="1"/>
  <c r="BL73" i="1"/>
  <c r="BL75" i="1"/>
  <c r="BL72" i="1"/>
  <c r="BL82" i="1"/>
  <c r="BL85" i="1"/>
  <c r="BL78" i="1"/>
  <c r="BL87" i="1"/>
  <c r="BL83" i="1"/>
  <c r="BL86" i="1"/>
  <c r="BL69" i="1"/>
  <c r="BL79" i="1"/>
  <c r="I33" i="1"/>
  <c r="O33" i="1" s="1"/>
  <c r="I34" i="1"/>
  <c r="O34" i="1" s="1"/>
  <c r="I35" i="1"/>
  <c r="O35" i="1" s="1"/>
  <c r="BS72" i="21"/>
  <c r="BT69" i="21"/>
  <c r="BT64" i="21" s="1"/>
  <c r="BX84" i="21" s="1"/>
  <c r="BV84" i="21" s="1"/>
  <c r="AI68" i="21"/>
  <c r="AJ68" i="21" s="1"/>
  <c r="M31" i="21"/>
  <c r="AS68" i="1"/>
  <c r="AT68" i="1" s="1"/>
  <c r="AI83" i="21"/>
  <c r="AJ83" i="21" s="1"/>
  <c r="BT82" i="21"/>
  <c r="AW78" i="21"/>
  <c r="AI70" i="21"/>
  <c r="AJ70" i="21" s="1"/>
  <c r="V30" i="21"/>
  <c r="AC17" i="21"/>
  <c r="L31" i="21"/>
  <c r="D12" i="11" s="1"/>
  <c r="O33" i="21"/>
  <c r="BS69" i="21"/>
  <c r="BS68" i="21"/>
  <c r="BS82" i="21"/>
  <c r="BT75" i="21"/>
  <c r="AG70" i="21"/>
  <c r="AH70" i="21" s="1"/>
  <c r="L70" i="21"/>
  <c r="BT68" i="21"/>
  <c r="AG68" i="21"/>
  <c r="AH68" i="21" s="1"/>
  <c r="AC27" i="21"/>
  <c r="AH20" i="21"/>
  <c r="V20" i="21"/>
  <c r="U86" i="1"/>
  <c r="V86" i="1"/>
  <c r="C86" i="1"/>
  <c r="AY86" i="1" s="1"/>
  <c r="X86" i="1"/>
  <c r="H86" i="1"/>
  <c r="AN86" i="1" s="1"/>
  <c r="AS86" i="1"/>
  <c r="AT86" i="1" s="1"/>
  <c r="T86" i="1"/>
  <c r="W86" i="1"/>
  <c r="AU86" i="1"/>
  <c r="AV86" i="1" s="1"/>
  <c r="AB86" i="1"/>
  <c r="AC86" i="1"/>
  <c r="AD86" i="1" s="1"/>
  <c r="AE86" i="1" s="1"/>
  <c r="AW86" i="1"/>
  <c r="AF86" i="1"/>
  <c r="AI86" i="1"/>
  <c r="AJ86" i="1" s="1"/>
  <c r="BS71" i="1"/>
  <c r="BS78" i="1"/>
  <c r="BS79" i="1"/>
  <c r="BS80" i="1"/>
  <c r="BS81" i="1"/>
  <c r="BS70" i="1"/>
  <c r="BS75" i="1"/>
  <c r="BS83" i="1"/>
  <c r="BS86" i="1"/>
  <c r="BS72" i="1"/>
  <c r="BS73" i="1"/>
  <c r="BS74" i="1"/>
  <c r="BS85" i="1"/>
  <c r="BS82" i="1"/>
  <c r="BS76" i="1"/>
  <c r="BL76" i="1"/>
  <c r="C72" i="1"/>
  <c r="AY72" i="1" s="1"/>
  <c r="X72" i="1"/>
  <c r="V72" i="1"/>
  <c r="T72" i="1"/>
  <c r="AQ72" i="1"/>
  <c r="AR72" i="1" s="1"/>
  <c r="U72" i="1"/>
  <c r="W72" i="1"/>
  <c r="AS72" i="1"/>
  <c r="AT72" i="1" s="1"/>
  <c r="AB72" i="1"/>
  <c r="AU72" i="1"/>
  <c r="AV72" i="1" s="1"/>
  <c r="AF72" i="1"/>
  <c r="H72" i="1"/>
  <c r="AN72" i="1" s="1"/>
  <c r="AG72" i="1"/>
  <c r="AH72" i="1" s="1"/>
  <c r="AI72" i="1"/>
  <c r="AJ72" i="1" s="1"/>
  <c r="L72" i="1"/>
  <c r="U68" i="1"/>
  <c r="U68" i="21"/>
  <c r="V68" i="21"/>
  <c r="AC68" i="21"/>
  <c r="AD68" i="21" s="1"/>
  <c r="AE68" i="21" s="1"/>
  <c r="BS66" i="21"/>
  <c r="AS85" i="1"/>
  <c r="AT85" i="1" s="1"/>
  <c r="V85" i="1"/>
  <c r="AP78" i="1"/>
  <c r="AO78" i="1"/>
  <c r="T76" i="1"/>
  <c r="AC76" i="1"/>
  <c r="AD76" i="1" s="1"/>
  <c r="AE76" i="1" s="1"/>
  <c r="H76" i="1"/>
  <c r="AN76" i="1" s="1"/>
  <c r="AG76" i="1"/>
  <c r="AH76" i="1" s="1"/>
  <c r="AI76" i="1"/>
  <c r="AJ76" i="1" s="1"/>
  <c r="L76" i="1"/>
  <c r="V76" i="1"/>
  <c r="AB76" i="1"/>
  <c r="AU76" i="1"/>
  <c r="AV76" i="1" s="1"/>
  <c r="AO70" i="1"/>
  <c r="AP70" i="1"/>
  <c r="AD88" i="1"/>
  <c r="AE88" i="1" s="1"/>
  <c r="U85" i="1"/>
  <c r="U83" i="1"/>
  <c r="V83" i="1"/>
  <c r="W83" i="1"/>
  <c r="C83" i="1"/>
  <c r="AY83" i="1" s="1"/>
  <c r="X83" i="1"/>
  <c r="H83" i="1"/>
  <c r="AN83" i="1" s="1"/>
  <c r="AS83" i="1"/>
  <c r="AT83" i="1" s="1"/>
  <c r="C78" i="1"/>
  <c r="AY78" i="1" s="1"/>
  <c r="X78" i="1"/>
  <c r="V78" i="1"/>
  <c r="L78" i="1"/>
  <c r="AI78" i="1"/>
  <c r="AJ78" i="1" s="1"/>
  <c r="T78" i="1"/>
  <c r="AB78" i="1"/>
  <c r="AS78" i="1"/>
  <c r="AT78" i="1" s="1"/>
  <c r="AQ76" i="1"/>
  <c r="AR76" i="1" s="1"/>
  <c r="C76" i="1"/>
  <c r="AY76" i="1" s="1"/>
  <c r="I89" i="1"/>
  <c r="AF83" i="1"/>
  <c r="AG78" i="1"/>
  <c r="AH78" i="1" s="1"/>
  <c r="BK70" i="1"/>
  <c r="BK75" i="1"/>
  <c r="BK72" i="1"/>
  <c r="BK82" i="1"/>
  <c r="BK84" i="1"/>
  <c r="BK87" i="1"/>
  <c r="BK71" i="1"/>
  <c r="BK76" i="1"/>
  <c r="BK77" i="1"/>
  <c r="AP75" i="1"/>
  <c r="AO75" i="1"/>
  <c r="BH70" i="1"/>
  <c r="BH73" i="1"/>
  <c r="BH76" i="1"/>
  <c r="BH79" i="1"/>
  <c r="BH69" i="1"/>
  <c r="BH72" i="1"/>
  <c r="BH75" i="1"/>
  <c r="BH74" i="1"/>
  <c r="BH84" i="1"/>
  <c r="BH68" i="1"/>
  <c r="T71" i="1"/>
  <c r="AI71" i="1"/>
  <c r="AJ71" i="1" s="1"/>
  <c r="C71" i="1"/>
  <c r="AY71" i="1" s="1"/>
  <c r="X71" i="1"/>
  <c r="L71" i="1"/>
  <c r="AG71" i="1"/>
  <c r="AH71" i="1" s="1"/>
  <c r="H71" i="1"/>
  <c r="AN71" i="1" s="1"/>
  <c r="W71" i="1"/>
  <c r="AS71" i="1"/>
  <c r="AT71" i="1" s="1"/>
  <c r="AB71" i="1"/>
  <c r="AC71" i="1"/>
  <c r="AD71" i="1" s="1"/>
  <c r="AE71" i="1" s="1"/>
  <c r="AU71" i="1"/>
  <c r="AV71" i="1" s="1"/>
  <c r="AW71" i="1"/>
  <c r="L41" i="1"/>
  <c r="AP84" i="1"/>
  <c r="AC83" i="1"/>
  <c r="AD83" i="1" s="1"/>
  <c r="AE83" i="1" s="1"/>
  <c r="AW83" i="1"/>
  <c r="AB83" i="1"/>
  <c r="BO77" i="1"/>
  <c r="BO68" i="1"/>
  <c r="BO73" i="1"/>
  <c r="BO76" i="1"/>
  <c r="BO83" i="1"/>
  <c r="BO70" i="1"/>
  <c r="BO75" i="1"/>
  <c r="BO82" i="1"/>
  <c r="BO85" i="1"/>
  <c r="BO69" i="1"/>
  <c r="BO74" i="1"/>
  <c r="BH78" i="1"/>
  <c r="AC78" i="1"/>
  <c r="AD78" i="1" s="1"/>
  <c r="AE78" i="1" s="1"/>
  <c r="X76" i="1"/>
  <c r="AQ71" i="1"/>
  <c r="AR71" i="1" s="1"/>
  <c r="BK69" i="1"/>
  <c r="BK68" i="1"/>
  <c r="AF85" i="1"/>
  <c r="AU85" i="1"/>
  <c r="AV85" i="1" s="1"/>
  <c r="L85" i="1"/>
  <c r="AG85" i="1"/>
  <c r="AH85" i="1" s="1"/>
  <c r="T85" i="1"/>
  <c r="AI85" i="1"/>
  <c r="AJ85" i="1" s="1"/>
  <c r="W85" i="1"/>
  <c r="W78" i="1"/>
  <c r="W76" i="1"/>
  <c r="AF71" i="1"/>
  <c r="C85" i="1"/>
  <c r="AY85" i="1" s="1"/>
  <c r="AU83" i="1"/>
  <c r="AV83" i="1" s="1"/>
  <c r="T80" i="1"/>
  <c r="AI80" i="1"/>
  <c r="AJ80" i="1" s="1"/>
  <c r="L80" i="1"/>
  <c r="AG80" i="1"/>
  <c r="AH80" i="1" s="1"/>
  <c r="U80" i="1"/>
  <c r="V80" i="1"/>
  <c r="W80" i="1"/>
  <c r="AQ80" i="1"/>
  <c r="AR80" i="1" s="1"/>
  <c r="C80" i="1"/>
  <c r="AY80" i="1" s="1"/>
  <c r="AC80" i="1"/>
  <c r="AD80" i="1" s="1"/>
  <c r="AE80" i="1" s="1"/>
  <c r="H80" i="1"/>
  <c r="AN80" i="1" s="1"/>
  <c r="AF80" i="1"/>
  <c r="U78" i="1"/>
  <c r="BH77" i="1"/>
  <c r="U76" i="1"/>
  <c r="AH27" i="1"/>
  <c r="V27" i="1"/>
  <c r="T77" i="1"/>
  <c r="AI77" i="1"/>
  <c r="AJ77" i="1" s="1"/>
  <c r="L77" i="1"/>
  <c r="AG77" i="1"/>
  <c r="AH77" i="1" s="1"/>
  <c r="T74" i="1"/>
  <c r="AI74" i="1"/>
  <c r="AJ74" i="1" s="1"/>
  <c r="C74" i="1"/>
  <c r="AY74" i="1" s="1"/>
  <c r="X74" i="1"/>
  <c r="L74" i="1"/>
  <c r="AG74" i="1"/>
  <c r="AH74" i="1" s="1"/>
  <c r="C69" i="1"/>
  <c r="AY69" i="1" s="1"/>
  <c r="X69" i="1"/>
  <c r="V69" i="1"/>
  <c r="AC60" i="1"/>
  <c r="AD60" i="1"/>
  <c r="AC48" i="1"/>
  <c r="AD48" i="1"/>
  <c r="AW87" i="1"/>
  <c r="AW84" i="1"/>
  <c r="C81" i="1"/>
  <c r="AY81" i="1" s="1"/>
  <c r="X81" i="1"/>
  <c r="V81" i="1"/>
  <c r="BI80" i="1"/>
  <c r="BI78" i="1"/>
  <c r="X77" i="1"/>
  <c r="BC75" i="1"/>
  <c r="AU74" i="1"/>
  <c r="AV74" i="1" s="1"/>
  <c r="AC74" i="1"/>
  <c r="AD74" i="1" s="1"/>
  <c r="AE74" i="1" s="1"/>
  <c r="BI71" i="1"/>
  <c r="BC70" i="1"/>
  <c r="BC66" i="1" s="1"/>
  <c r="BX69" i="1" s="1"/>
  <c r="BV69" i="1" s="1"/>
  <c r="AC69" i="1"/>
  <c r="AD69" i="1" s="1"/>
  <c r="AE69" i="1" s="1"/>
  <c r="U77" i="1"/>
  <c r="C75" i="1"/>
  <c r="AY75" i="1" s="1"/>
  <c r="X75" i="1"/>
  <c r="V75" i="1"/>
  <c r="V74" i="1"/>
  <c r="T70" i="1"/>
  <c r="AI70" i="1"/>
  <c r="AJ70" i="1" s="1"/>
  <c r="AC70" i="1"/>
  <c r="AD70" i="1" s="1"/>
  <c r="AE70" i="1" s="1"/>
  <c r="AH24" i="1"/>
  <c r="V24" i="1"/>
  <c r="AH23" i="1"/>
  <c r="V23" i="1"/>
  <c r="AQ74" i="1"/>
  <c r="AR74" i="1" s="1"/>
  <c r="U74" i="1"/>
  <c r="BD69" i="1"/>
  <c r="BD72" i="1"/>
  <c r="BD75" i="1"/>
  <c r="BD78" i="1"/>
  <c r="BD81" i="1"/>
  <c r="BD68" i="1"/>
  <c r="BD71" i="1"/>
  <c r="BD74" i="1"/>
  <c r="BI69" i="1"/>
  <c r="BI66" i="1" s="1"/>
  <c r="BX75" i="1" s="1"/>
  <c r="BV75" i="1" s="1"/>
  <c r="L42" i="1"/>
  <c r="AH20" i="1"/>
  <c r="V20" i="1"/>
  <c r="AH19" i="1"/>
  <c r="V19" i="1"/>
  <c r="AH12" i="1"/>
  <c r="V12" i="1"/>
  <c r="BD80" i="1"/>
  <c r="AU75" i="1"/>
  <c r="AV75" i="1" s="1"/>
  <c r="AB75" i="1"/>
  <c r="T73" i="1"/>
  <c r="AI73" i="1"/>
  <c r="AJ73" i="1" s="1"/>
  <c r="AC73" i="1"/>
  <c r="AD73" i="1" s="1"/>
  <c r="AE73" i="1" s="1"/>
  <c r="AB70" i="1"/>
  <c r="AO69" i="1"/>
  <c r="AD46" i="1"/>
  <c r="AH16" i="1"/>
  <c r="V16" i="1"/>
  <c r="AH15" i="1"/>
  <c r="V15" i="1"/>
  <c r="AS75" i="1"/>
  <c r="AT75" i="1" s="1"/>
  <c r="W75" i="1"/>
  <c r="BI72" i="1"/>
  <c r="AU70" i="1"/>
  <c r="AV70" i="1" s="1"/>
  <c r="X70" i="1"/>
  <c r="L69" i="1"/>
  <c r="AC49" i="1"/>
  <c r="AC31" i="1"/>
  <c r="V11" i="1"/>
  <c r="AD51" i="1"/>
  <c r="AD50" i="1"/>
  <c r="AD28" i="1"/>
  <c r="AD24" i="1"/>
  <c r="AD20" i="1"/>
  <c r="AD16" i="1"/>
  <c r="AD12" i="1"/>
  <c r="L61" i="1" l="1"/>
  <c r="BH66" i="1"/>
  <c r="BX74" i="1" s="1"/>
  <c r="BV74" i="1" s="1"/>
  <c r="L60" i="1"/>
  <c r="I63" i="1"/>
  <c r="AO79" i="22"/>
  <c r="AP79" i="22"/>
  <c r="BF64" i="22"/>
  <c r="BX70" i="22" s="1"/>
  <c r="BV70" i="22" s="1"/>
  <c r="BS64" i="22"/>
  <c r="BX83" i="22" s="1"/>
  <c r="BV83" i="22" s="1"/>
  <c r="AP86" i="1"/>
  <c r="AO86" i="1"/>
  <c r="BR70" i="1"/>
  <c r="BR73" i="1"/>
  <c r="BR76" i="1"/>
  <c r="BR79" i="1"/>
  <c r="BR71" i="1"/>
  <c r="BR78" i="1"/>
  <c r="BR80" i="1"/>
  <c r="BR81" i="1"/>
  <c r="BR84" i="1"/>
  <c r="BR87" i="1"/>
  <c r="BR68" i="1"/>
  <c r="BR77" i="1"/>
  <c r="BR69" i="1"/>
  <c r="BR74" i="1"/>
  <c r="BR85" i="1"/>
  <c r="BR83" i="1"/>
  <c r="BR82" i="1"/>
  <c r="BR86" i="1"/>
  <c r="BR72" i="1"/>
  <c r="BR75" i="1"/>
  <c r="AO83" i="1"/>
  <c r="AP83" i="1"/>
  <c r="BJ64" i="21"/>
  <c r="BX74" i="21" s="1"/>
  <c r="BV74" i="21" s="1"/>
  <c r="BU68" i="1"/>
  <c r="BU82" i="1"/>
  <c r="BU85" i="1"/>
  <c r="BU74" i="1"/>
  <c r="BU71" i="1"/>
  <c r="BU79" i="1"/>
  <c r="BU77" i="1"/>
  <c r="BU70" i="1"/>
  <c r="BU72" i="1"/>
  <c r="BU73" i="1"/>
  <c r="BU80" i="1"/>
  <c r="BU81" i="1"/>
  <c r="BU69" i="1"/>
  <c r="BU75" i="1"/>
  <c r="BU83" i="1"/>
  <c r="BU78" i="1"/>
  <c r="BU86" i="1"/>
  <c r="BU87" i="1"/>
  <c r="BU84" i="1"/>
  <c r="BU76" i="1"/>
  <c r="BJ66" i="1"/>
  <c r="BX76" i="1" s="1"/>
  <c r="BV76" i="1" s="1"/>
  <c r="BK66" i="1"/>
  <c r="BX77" i="1" s="1"/>
  <c r="BV77" i="1" s="1"/>
  <c r="AY68" i="1"/>
  <c r="G133" i="1"/>
  <c r="H133" i="1" s="1"/>
  <c r="G121" i="1"/>
  <c r="H121" i="1" s="1"/>
  <c r="G124" i="1"/>
  <c r="H124" i="1" s="1"/>
  <c r="G130" i="1"/>
  <c r="H130" i="1" s="1"/>
  <c r="G118" i="1"/>
  <c r="H118" i="1" s="1"/>
  <c r="G134" i="1"/>
  <c r="H134" i="1" s="1"/>
  <c r="G120" i="1"/>
  <c r="H120" i="1" s="1"/>
  <c r="G125" i="1"/>
  <c r="H125" i="1" s="1"/>
  <c r="G122" i="1"/>
  <c r="H122" i="1" s="1"/>
  <c r="G131" i="1"/>
  <c r="H131" i="1" s="1"/>
  <c r="G132" i="1"/>
  <c r="H132" i="1" s="1"/>
  <c r="G123" i="1"/>
  <c r="H123" i="1" s="1"/>
  <c r="G119" i="1"/>
  <c r="H119" i="1" s="1"/>
  <c r="AO82" i="1"/>
  <c r="AP82" i="1"/>
  <c r="F12" i="11"/>
  <c r="F20" i="11" s="1"/>
  <c r="D24" i="11"/>
  <c r="C37" i="11"/>
  <c r="BD77" i="22"/>
  <c r="BD67" i="22"/>
  <c r="BD71" i="22"/>
  <c r="BD85" i="22"/>
  <c r="BD69" i="22"/>
  <c r="BD66" i="22"/>
  <c r="BD80" i="22"/>
  <c r="BD84" i="22"/>
  <c r="BD79" i="22"/>
  <c r="BD82" i="22"/>
  <c r="BD70" i="22"/>
  <c r="BD68" i="22"/>
  <c r="BD75" i="22"/>
  <c r="BD74" i="22"/>
  <c r="BD78" i="22"/>
  <c r="BD81" i="22"/>
  <c r="BD76" i="22"/>
  <c r="BD83" i="22"/>
  <c r="BD72" i="22"/>
  <c r="BD73" i="22"/>
  <c r="BE64" i="21"/>
  <c r="BX69" i="21" s="1"/>
  <c r="BV69" i="21" s="1"/>
  <c r="BT64" i="22"/>
  <c r="BX84" i="22" s="1"/>
  <c r="BV84" i="22" s="1"/>
  <c r="BD66" i="1"/>
  <c r="BX70" i="1" s="1"/>
  <c r="BV70" i="1" s="1"/>
  <c r="AP68" i="1"/>
  <c r="AO68" i="1"/>
  <c r="BN66" i="1"/>
  <c r="BX80" i="1" s="1"/>
  <c r="BV80" i="1" s="1"/>
  <c r="AP67" i="21"/>
  <c r="AO67" i="21"/>
  <c r="BC64" i="21"/>
  <c r="BX67" i="21" s="1"/>
  <c r="BV67" i="21" s="1"/>
  <c r="AO69" i="21"/>
  <c r="AP69" i="21"/>
  <c r="AP73" i="22"/>
  <c r="AO73" i="22"/>
  <c r="AP76" i="22"/>
  <c r="AO76" i="22"/>
  <c r="BG68" i="22"/>
  <c r="BG80" i="22"/>
  <c r="BG66" i="22"/>
  <c r="BG67" i="22"/>
  <c r="BG74" i="22"/>
  <c r="BG73" i="22"/>
  <c r="BG76" i="22"/>
  <c r="BG77" i="22"/>
  <c r="BG71" i="22"/>
  <c r="BG81" i="22"/>
  <c r="BG75" i="22"/>
  <c r="BG83" i="22"/>
  <c r="BG72" i="22"/>
  <c r="BG85" i="22"/>
  <c r="BG78" i="22"/>
  <c r="BG69" i="22"/>
  <c r="BG82" i="22"/>
  <c r="BG70" i="22"/>
  <c r="BG84" i="22"/>
  <c r="BG79" i="22"/>
  <c r="AO80" i="1"/>
  <c r="AP80" i="1"/>
  <c r="L86" i="21"/>
  <c r="BH64" i="22"/>
  <c r="BX72" i="22" s="1"/>
  <c r="BV72" i="22" s="1"/>
  <c r="BO66" i="1"/>
  <c r="BX81" i="1" s="1"/>
  <c r="BV81" i="1" s="1"/>
  <c r="AP76" i="1"/>
  <c r="AO76" i="1"/>
  <c r="BS66" i="1"/>
  <c r="BX85" i="1" s="1"/>
  <c r="BV85" i="1" s="1"/>
  <c r="AO79" i="1"/>
  <c r="AP79" i="1"/>
  <c r="AO75" i="21"/>
  <c r="AP75" i="21"/>
  <c r="AP71" i="21"/>
  <c r="AO71" i="21"/>
  <c r="BQ71" i="21"/>
  <c r="BQ66" i="21"/>
  <c r="BQ69" i="21"/>
  <c r="BQ72" i="21"/>
  <c r="BQ84" i="21"/>
  <c r="BQ79" i="21"/>
  <c r="BQ74" i="21"/>
  <c r="BQ78" i="21"/>
  <c r="BQ73" i="21"/>
  <c r="BQ70" i="21"/>
  <c r="BQ68" i="21"/>
  <c r="BQ80" i="21"/>
  <c r="BQ75" i="21"/>
  <c r="BQ77" i="21"/>
  <c r="BQ81" i="21"/>
  <c r="BQ76" i="21"/>
  <c r="BQ85" i="21"/>
  <c r="BQ67" i="21"/>
  <c r="BQ82" i="21"/>
  <c r="BQ83" i="21"/>
  <c r="F108" i="21"/>
  <c r="G103" i="21"/>
  <c r="G108" i="21" s="1"/>
  <c r="AP67" i="22"/>
  <c r="AO67" i="22"/>
  <c r="BB79" i="22"/>
  <c r="BB73" i="22"/>
  <c r="BB66" i="22"/>
  <c r="BB71" i="22"/>
  <c r="BB82" i="22"/>
  <c r="BB72" i="22"/>
  <c r="BB85" i="22"/>
  <c r="BB80" i="22"/>
  <c r="BB84" i="22"/>
  <c r="BB69" i="22"/>
  <c r="BB70" i="22"/>
  <c r="BB74" i="22"/>
  <c r="BB81" i="22"/>
  <c r="BB67" i="22"/>
  <c r="BB76" i="22"/>
  <c r="BB78" i="22"/>
  <c r="BB68" i="22"/>
  <c r="BB77" i="22"/>
  <c r="BB83" i="22"/>
  <c r="BB75" i="22"/>
  <c r="P5" i="22"/>
  <c r="D21" i="11" s="1"/>
  <c r="E21" i="11" s="1" a="1"/>
  <c r="E21" i="11" s="1"/>
  <c r="BG69" i="21"/>
  <c r="BG68" i="21"/>
  <c r="BG75" i="21"/>
  <c r="BG82" i="21"/>
  <c r="BG77" i="21"/>
  <c r="BG66" i="21"/>
  <c r="BG72" i="21"/>
  <c r="BG70" i="21"/>
  <c r="BG76" i="21"/>
  <c r="BG83" i="21"/>
  <c r="BG81" i="21"/>
  <c r="BG71" i="21"/>
  <c r="BG84" i="21"/>
  <c r="BG85" i="21"/>
  <c r="BG74" i="21"/>
  <c r="BG78" i="21"/>
  <c r="BG79" i="21"/>
  <c r="BG80" i="21"/>
  <c r="BG73" i="21"/>
  <c r="BG67" i="21"/>
  <c r="BT70" i="1"/>
  <c r="BT73" i="1"/>
  <c r="BT76" i="1"/>
  <c r="BT79" i="1"/>
  <c r="BT69" i="1"/>
  <c r="BT72" i="1"/>
  <c r="BT75" i="1"/>
  <c r="BT74" i="1"/>
  <c r="BT71" i="1"/>
  <c r="BT78" i="1"/>
  <c r="BT80" i="1"/>
  <c r="BT81" i="1"/>
  <c r="BT84" i="1"/>
  <c r="BT68" i="1"/>
  <c r="BT77" i="1"/>
  <c r="BT86" i="1"/>
  <c r="BT87" i="1"/>
  <c r="BT85" i="1"/>
  <c r="BT83" i="1"/>
  <c r="BT82" i="1"/>
  <c r="BJ64" i="22"/>
  <c r="BX74" i="22" s="1"/>
  <c r="BV74" i="22" s="1"/>
  <c r="AO82" i="21"/>
  <c r="AP82" i="21"/>
  <c r="AP81" i="21"/>
  <c r="AO81" i="21"/>
  <c r="F112" i="21"/>
  <c r="G109" i="21"/>
  <c r="G112" i="21" s="1"/>
  <c r="H109" i="21" s="1"/>
  <c r="I112" i="21" s="1"/>
  <c r="AE12" i="1"/>
  <c r="AF12" i="1"/>
  <c r="N12" i="1"/>
  <c r="L12" i="1"/>
  <c r="AP71" i="1"/>
  <c r="AO71" i="1"/>
  <c r="BB69" i="1"/>
  <c r="BB72" i="1"/>
  <c r="BB75" i="1"/>
  <c r="BB78" i="1"/>
  <c r="BB71" i="1"/>
  <c r="BB79" i="1"/>
  <c r="BB77" i="1"/>
  <c r="BB83" i="1"/>
  <c r="BB86" i="1"/>
  <c r="BB76" i="1"/>
  <c r="BB73" i="1"/>
  <c r="BB85" i="1"/>
  <c r="BB80" i="1"/>
  <c r="BB81" i="1"/>
  <c r="BB74" i="1"/>
  <c r="BB87" i="1"/>
  <c r="BB84" i="1"/>
  <c r="BB68" i="1"/>
  <c r="BB70" i="1"/>
  <c r="BB82" i="1"/>
  <c r="AO66" i="21"/>
  <c r="AP66" i="21"/>
  <c r="AO71" i="22"/>
  <c r="AP71" i="22"/>
  <c r="BO64" i="22"/>
  <c r="BX79" i="22" s="1"/>
  <c r="BV79" i="22" s="1"/>
  <c r="AO78" i="22"/>
  <c r="AP78" i="22"/>
  <c r="AO77" i="22"/>
  <c r="AP77" i="22"/>
  <c r="BM83" i="1"/>
  <c r="BM86" i="1"/>
  <c r="BM70" i="1"/>
  <c r="BM75" i="1"/>
  <c r="BM69" i="1"/>
  <c r="BM74" i="1"/>
  <c r="BM71" i="1"/>
  <c r="BM79" i="1"/>
  <c r="BM73" i="1"/>
  <c r="BM81" i="1"/>
  <c r="BM82" i="1"/>
  <c r="BM87" i="1"/>
  <c r="BM72" i="1"/>
  <c r="BM77" i="1"/>
  <c r="BM68" i="1"/>
  <c r="BM78" i="1"/>
  <c r="BM84" i="1"/>
  <c r="BM76" i="1"/>
  <c r="BM85" i="1"/>
  <c r="BM80" i="1"/>
  <c r="BN68" i="21"/>
  <c r="BN67" i="21"/>
  <c r="BN74" i="21"/>
  <c r="BN70" i="21"/>
  <c r="BN81" i="21"/>
  <c r="BN76" i="21"/>
  <c r="BN75" i="21"/>
  <c r="BN82" i="21"/>
  <c r="BN66" i="21"/>
  <c r="BN79" i="21"/>
  <c r="BN73" i="21"/>
  <c r="BN77" i="21"/>
  <c r="BN80" i="21"/>
  <c r="BN69" i="21"/>
  <c r="BN71" i="21"/>
  <c r="BN83" i="21"/>
  <c r="BN78" i="21"/>
  <c r="BN85" i="21"/>
  <c r="BN72" i="21"/>
  <c r="BN84" i="21"/>
  <c r="BF66" i="1"/>
  <c r="BX72" i="1" s="1"/>
  <c r="BV72" i="1" s="1"/>
  <c r="F13" i="11"/>
  <c r="F21" i="11" s="1"/>
  <c r="D25" i="11"/>
  <c r="C38" i="11"/>
  <c r="AO73" i="21"/>
  <c r="AP73" i="21"/>
  <c r="AP66" i="22"/>
  <c r="AO66" i="22"/>
  <c r="BM67" i="22"/>
  <c r="BM74" i="22"/>
  <c r="BM71" i="22"/>
  <c r="BM68" i="22"/>
  <c r="BM80" i="22"/>
  <c r="BM70" i="22"/>
  <c r="BM69" i="22"/>
  <c r="BM79" i="22"/>
  <c r="BM84" i="22"/>
  <c r="BM81" i="22"/>
  <c r="BM78" i="22"/>
  <c r="BM82" i="22"/>
  <c r="BM73" i="22"/>
  <c r="BM77" i="22"/>
  <c r="BM66" i="22"/>
  <c r="BM75" i="22"/>
  <c r="BM76" i="22"/>
  <c r="BM72" i="22"/>
  <c r="BM83" i="22"/>
  <c r="BM85" i="22"/>
  <c r="BC72" i="22"/>
  <c r="BC66" i="22"/>
  <c r="BC69" i="22"/>
  <c r="BC78" i="22"/>
  <c r="BC80" i="22"/>
  <c r="BC71" i="22"/>
  <c r="BC84" i="22"/>
  <c r="BC75" i="22"/>
  <c r="BC79" i="22"/>
  <c r="BC82" i="22"/>
  <c r="BC83" i="22"/>
  <c r="BC70" i="22"/>
  <c r="BC85" i="22"/>
  <c r="BC74" i="22"/>
  <c r="BC81" i="22"/>
  <c r="BC67" i="22"/>
  <c r="BC73" i="22"/>
  <c r="BC76" i="22"/>
  <c r="BC68" i="22"/>
  <c r="BC77" i="22"/>
  <c r="BR64" i="22"/>
  <c r="BX82" i="22" s="1"/>
  <c r="BV82" i="22" s="1"/>
  <c r="AF11" i="1"/>
  <c r="L11" i="1"/>
  <c r="AE11" i="1"/>
  <c r="BQ78" i="1"/>
  <c r="BQ80" i="1"/>
  <c r="BQ81" i="1"/>
  <c r="BQ84" i="1"/>
  <c r="BQ79" i="1"/>
  <c r="BQ68" i="1"/>
  <c r="BQ77" i="1"/>
  <c r="BQ73" i="1"/>
  <c r="BQ76" i="1"/>
  <c r="BQ72" i="1"/>
  <c r="BQ69" i="1"/>
  <c r="BQ74" i="1"/>
  <c r="BQ85" i="1"/>
  <c r="BQ83" i="1"/>
  <c r="BQ75" i="1"/>
  <c r="BQ82" i="1"/>
  <c r="BQ86" i="1"/>
  <c r="BQ87" i="1"/>
  <c r="BQ70" i="1"/>
  <c r="BQ71" i="1"/>
  <c r="AP72" i="1"/>
  <c r="AO72" i="1"/>
  <c r="BN66" i="22"/>
  <c r="BN67" i="22"/>
  <c r="BN79" i="22"/>
  <c r="BN73" i="22"/>
  <c r="BN69" i="22"/>
  <c r="BN80" i="22"/>
  <c r="BN82" i="22"/>
  <c r="BN70" i="22"/>
  <c r="BN84" i="22"/>
  <c r="BN74" i="22"/>
  <c r="BN68" i="22"/>
  <c r="BN81" i="22"/>
  <c r="BN78" i="22"/>
  <c r="BN85" i="22"/>
  <c r="BN77" i="22"/>
  <c r="BN75" i="22"/>
  <c r="BN76" i="22"/>
  <c r="BN72" i="22"/>
  <c r="BN83" i="22"/>
  <c r="BN71" i="22"/>
  <c r="AP70" i="22"/>
  <c r="AO70" i="22"/>
  <c r="BP77" i="22"/>
  <c r="BP71" i="22"/>
  <c r="BP85" i="22"/>
  <c r="BP70" i="22"/>
  <c r="BP69" i="22"/>
  <c r="BP79" i="22"/>
  <c r="BP80" i="22"/>
  <c r="BP83" i="22"/>
  <c r="BP67" i="22"/>
  <c r="BP68" i="22"/>
  <c r="BP84" i="22"/>
  <c r="BP74" i="22"/>
  <c r="BP78" i="22"/>
  <c r="BP81" i="22"/>
  <c r="BP82" i="22"/>
  <c r="BP66" i="22"/>
  <c r="BP73" i="22"/>
  <c r="BP72" i="22"/>
  <c r="BP75" i="22"/>
  <c r="BP76" i="22"/>
  <c r="BU64" i="22"/>
  <c r="BX85" i="22" s="1"/>
  <c r="BV85" i="22" s="1"/>
  <c r="H103" i="22"/>
  <c r="G105" i="22"/>
  <c r="BL66" i="1"/>
  <c r="BX78" i="1" s="1"/>
  <c r="BV78" i="1" s="1"/>
  <c r="BM70" i="21"/>
  <c r="BM76" i="21"/>
  <c r="BM83" i="21"/>
  <c r="BM67" i="21"/>
  <c r="BM71" i="21"/>
  <c r="BM82" i="21"/>
  <c r="BM66" i="21"/>
  <c r="BM64" i="21" s="1"/>
  <c r="BX77" i="21" s="1"/>
  <c r="BV77" i="21" s="1"/>
  <c r="BM77" i="21"/>
  <c r="BM68" i="21"/>
  <c r="BM80" i="21"/>
  <c r="BM69" i="21"/>
  <c r="BM75" i="21"/>
  <c r="BM81" i="21"/>
  <c r="BM72" i="21"/>
  <c r="BM84" i="21"/>
  <c r="BM85" i="21"/>
  <c r="BM79" i="21"/>
  <c r="BM74" i="21"/>
  <c r="BM73" i="21"/>
  <c r="BM78" i="21"/>
  <c r="AO76" i="21"/>
  <c r="AP76" i="21"/>
  <c r="BB64" i="21"/>
  <c r="BX66" i="21" s="1"/>
  <c r="BV66" i="21" s="1"/>
  <c r="BU64" i="21"/>
  <c r="BX85" i="21" s="1"/>
  <c r="BV85" i="21" s="1"/>
  <c r="BI67" i="21"/>
  <c r="BI66" i="21"/>
  <c r="BI73" i="21"/>
  <c r="BI80" i="21"/>
  <c r="BI75" i="21"/>
  <c r="BI74" i="21"/>
  <c r="BI81" i="21"/>
  <c r="BI68" i="21"/>
  <c r="BI77" i="21"/>
  <c r="BI69" i="21"/>
  <c r="BI76" i="21"/>
  <c r="BI71" i="21"/>
  <c r="BI83" i="21"/>
  <c r="BI84" i="21"/>
  <c r="BI85" i="21"/>
  <c r="BI72" i="21"/>
  <c r="BI82" i="21"/>
  <c r="BI78" i="21"/>
  <c r="BI79" i="21"/>
  <c r="BI70" i="21"/>
  <c r="I99" i="1"/>
  <c r="I31" i="1" s="1"/>
  <c r="L86" i="22"/>
  <c r="P4" i="22" s="1"/>
  <c r="D17" i="11"/>
  <c r="D38" i="11" s="1"/>
  <c r="BP66" i="21"/>
  <c r="BP69" i="21"/>
  <c r="BP72" i="21"/>
  <c r="BP79" i="21"/>
  <c r="BP74" i="21"/>
  <c r="BP70" i="21"/>
  <c r="BP73" i="21"/>
  <c r="BP80" i="21"/>
  <c r="BP67" i="21"/>
  <c r="BP78" i="21"/>
  <c r="BP68" i="21"/>
  <c r="BP75" i="21"/>
  <c r="BP77" i="21"/>
  <c r="BP81" i="21"/>
  <c r="BP71" i="21"/>
  <c r="BP82" i="21"/>
  <c r="BP85" i="21"/>
  <c r="BP83" i="21"/>
  <c r="BP76" i="21"/>
  <c r="BP84" i="21"/>
  <c r="BD64" i="21"/>
  <c r="BX68" i="21" s="1"/>
  <c r="BV68" i="21" s="1"/>
  <c r="BL64" i="21"/>
  <c r="BX76" i="21" s="1"/>
  <c r="BV76" i="21" s="1"/>
  <c r="L89" i="1"/>
  <c r="P4" i="1" s="1"/>
  <c r="BR64" i="21"/>
  <c r="BX82" i="21" s="1"/>
  <c r="BV82" i="21" s="1"/>
  <c r="N11" i="1"/>
  <c r="BE74" i="1"/>
  <c r="BE84" i="1"/>
  <c r="BE81" i="1"/>
  <c r="BE71" i="1"/>
  <c r="BE78" i="1"/>
  <c r="BE80" i="1"/>
  <c r="BE79" i="1"/>
  <c r="BE68" i="1"/>
  <c r="BE73" i="1"/>
  <c r="BE70" i="1"/>
  <c r="BE72" i="1"/>
  <c r="BE69" i="1"/>
  <c r="BE76" i="1"/>
  <c r="BE82" i="1"/>
  <c r="BE86" i="1"/>
  <c r="BE87" i="1"/>
  <c r="BE77" i="1"/>
  <c r="BE75" i="1"/>
  <c r="BE83" i="1"/>
  <c r="BE85" i="1"/>
  <c r="BS64" i="21"/>
  <c r="BX83" i="21" s="1"/>
  <c r="BV83" i="21" s="1"/>
  <c r="BP69" i="1"/>
  <c r="BP72" i="1"/>
  <c r="BP75" i="1"/>
  <c r="BP78" i="1"/>
  <c r="BP81" i="1"/>
  <c r="BP68" i="1"/>
  <c r="BP71" i="1"/>
  <c r="BP74" i="1"/>
  <c r="BP79" i="1"/>
  <c r="BP77" i="1"/>
  <c r="BP73" i="1"/>
  <c r="BP76" i="1"/>
  <c r="BP83" i="1"/>
  <c r="BP85" i="1"/>
  <c r="BP80" i="1"/>
  <c r="BP82" i="1"/>
  <c r="BP70" i="1"/>
  <c r="BP84" i="1"/>
  <c r="BP86" i="1"/>
  <c r="BP87" i="1"/>
  <c r="L99" i="1"/>
  <c r="J31" i="1" s="1"/>
  <c r="AE31" i="1" s="1"/>
  <c r="BM66" i="1" l="1"/>
  <c r="BX79" i="1" s="1"/>
  <c r="BV79" i="1" s="1"/>
  <c r="H103" i="21"/>
  <c r="E114" i="21"/>
  <c r="F114" i="21"/>
  <c r="F115" i="21"/>
  <c r="G115" i="21"/>
  <c r="F116" i="21"/>
  <c r="F117" i="21" s="1"/>
  <c r="G116" i="21"/>
  <c r="BD64" i="22"/>
  <c r="BX68" i="22" s="1"/>
  <c r="BV68" i="22" s="1"/>
  <c r="BP64" i="22"/>
  <c r="BX80" i="22" s="1"/>
  <c r="BV80" i="22" s="1"/>
  <c r="BC64" i="22"/>
  <c r="BX67" i="22" s="1"/>
  <c r="BV67" i="22" s="1"/>
  <c r="BB66" i="1"/>
  <c r="BX68" i="1" s="1"/>
  <c r="BV68" i="1" s="1"/>
  <c r="BR66" i="1"/>
  <c r="BX84" i="1" s="1"/>
  <c r="BV84" i="1" s="1"/>
  <c r="BP66" i="1"/>
  <c r="BX82" i="1" s="1"/>
  <c r="BV82" i="1" s="1"/>
  <c r="BT66" i="1"/>
  <c r="BX86" i="1" s="1"/>
  <c r="BV86" i="1" s="1"/>
  <c r="G127" i="1"/>
  <c r="H127" i="1" s="1"/>
  <c r="G114" i="1"/>
  <c r="H114" i="1" s="1"/>
  <c r="G128" i="1"/>
  <c r="G129" i="1"/>
  <c r="H129" i="1" s="1"/>
  <c r="G115" i="1"/>
  <c r="H115" i="1" s="1"/>
  <c r="G116" i="1"/>
  <c r="H116" i="1" s="1"/>
  <c r="G126" i="1"/>
  <c r="H126" i="1" s="1"/>
  <c r="G117" i="1"/>
  <c r="H117" i="1" s="1"/>
  <c r="BU66" i="1"/>
  <c r="BX87" i="1" s="1"/>
  <c r="BV87" i="1" s="1"/>
  <c r="BI64" i="21"/>
  <c r="BX73" i="21" s="1"/>
  <c r="BV73" i="21" s="1"/>
  <c r="P1" i="1"/>
  <c r="BN64" i="22"/>
  <c r="BX78" i="22" s="1"/>
  <c r="BV78" i="22" s="1"/>
  <c r="L32" i="1"/>
  <c r="D11" i="11" s="1"/>
  <c r="F139" i="1"/>
  <c r="O36" i="1"/>
  <c r="F128" i="1"/>
  <c r="BG64" i="22"/>
  <c r="BX71" i="22" s="1"/>
  <c r="BV71" i="22" s="1"/>
  <c r="F25" i="11"/>
  <c r="E25" i="11" a="1"/>
  <c r="E25" i="11" s="1"/>
  <c r="BG64" i="21"/>
  <c r="BX71" i="21" s="1"/>
  <c r="BV71" i="21" s="1"/>
  <c r="BB64" i="22"/>
  <c r="BX66" i="22" s="1"/>
  <c r="BV66" i="22" s="1"/>
  <c r="F16" i="11"/>
  <c r="BP64" i="21"/>
  <c r="BX80" i="21" s="1"/>
  <c r="BV80" i="21" s="1"/>
  <c r="H105" i="22"/>
  <c r="I103" i="22"/>
  <c r="D29" i="11"/>
  <c r="BQ64" i="21"/>
  <c r="BX81" i="21" s="1"/>
  <c r="BV81" i="21" s="1"/>
  <c r="G135" i="1"/>
  <c r="BM64" i="22"/>
  <c r="BX77" i="22" s="1"/>
  <c r="BV77" i="22" s="1"/>
  <c r="F17" i="11"/>
  <c r="P4" i="21"/>
  <c r="D16" i="11" s="1"/>
  <c r="P5" i="21"/>
  <c r="D20" i="11" s="1"/>
  <c r="E20" i="11" s="1" a="1"/>
  <c r="E20" i="11" s="1"/>
  <c r="E24" i="11" a="1"/>
  <c r="E24" i="11" s="1"/>
  <c r="F24" i="11"/>
  <c r="L31" i="1"/>
  <c r="M31" i="1"/>
  <c r="BE66" i="1"/>
  <c r="BX71" i="1" s="1"/>
  <c r="BV71" i="1" s="1"/>
  <c r="BQ66" i="1"/>
  <c r="BX83" i="1" s="1"/>
  <c r="BV83" i="1" s="1"/>
  <c r="BN64" i="21"/>
  <c r="BX78" i="21" s="1"/>
  <c r="BV78" i="21" s="1"/>
  <c r="P3" i="1"/>
  <c r="D15" i="11" s="1"/>
  <c r="D36" i="11" s="1"/>
  <c r="G138" i="1"/>
  <c r="G139" i="1"/>
  <c r="H139" i="1" s="1"/>
  <c r="J105" i="22" l="1"/>
  <c r="H128" i="1"/>
  <c r="D27" i="11"/>
  <c r="D5" i="11" s="1"/>
  <c r="F11" i="11"/>
  <c r="F19" i="11" s="1"/>
  <c r="C36" i="11"/>
  <c r="F15" i="11"/>
  <c r="D37" i="11"/>
  <c r="D28" i="11"/>
  <c r="AG31" i="1"/>
  <c r="N31" i="1"/>
  <c r="G107" i="22"/>
  <c r="I106" i="22" s="1"/>
  <c r="J106" i="22" s="1"/>
  <c r="G108" i="22"/>
  <c r="G109" i="22"/>
  <c r="F135" i="1"/>
  <c r="I135" i="1" s="1"/>
  <c r="J135" i="1" s="1"/>
  <c r="E108" i="1" s="1"/>
  <c r="J108" i="1" s="1"/>
  <c r="F138" i="1"/>
  <c r="H138" i="1" s="1"/>
  <c r="P5" i="1"/>
  <c r="D19" i="11" s="1"/>
  <c r="E19" i="11" s="1" a="1"/>
  <c r="E19" i="11" s="1"/>
  <c r="I108" i="21"/>
  <c r="E97" i="21" a="1"/>
  <c r="E97" i="21" s="1"/>
  <c r="I142" i="1" l="1"/>
  <c r="I139" i="1" s="1"/>
  <c r="J139" i="1" s="1"/>
  <c r="F140" i="1"/>
  <c r="I140" i="1" s="1"/>
  <c r="J140" i="1" s="1"/>
  <c r="I138" i="1"/>
  <c r="J138" i="1" s="1"/>
  <c r="N32" i="1"/>
  <c r="P2" i="1" s="1"/>
  <c r="J2" i="1" a="1"/>
  <c r="J2" i="1" s="1"/>
  <c r="H135" i="1"/>
  <c r="J97" i="21"/>
  <c r="J2" i="21" a="1"/>
  <c r="J2" i="21" s="1"/>
  <c r="D23" i="11"/>
  <c r="E97" i="22" a="1"/>
  <c r="E97" i="22" s="1"/>
  <c r="F23" i="11" l="1"/>
  <c r="E23" i="11" a="1"/>
  <c r="E23" i="11" s="1"/>
  <c r="J97" i="22"/>
  <c r="J2" i="22" a="1"/>
  <c r="J2" i="22" s="1"/>
  <c r="E109" i="1"/>
  <c r="J109" i="1" s="1"/>
  <c r="D7" i="11" s="1"/>
  <c r="D9"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<sst xmlns="http://schemas.openxmlformats.org/spreadsheetml/2006/main" count="3175" uniqueCount="1064">
  <si>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</si>
  <si>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</si>
  <si>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</si>
  <si>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</si>
  <si>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</si>
  <si>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</si>
  <si>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</si>
  <si>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</si>
  <si>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</si>
  <si>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</si>
  <si>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</si>
  <si>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</si>
  <si>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</si>
  <si>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</si>
  <si>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</si>
  <si>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</si>
  <si>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</si>
  <si>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</si>
  <si>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</si>
  <si>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</si>
  <si>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</si>
  <si>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</si>
  <si>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</si>
  <si>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</si>
  <si>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</si>
  <si>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</si>
  <si>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</si>
  <si>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</si>
  <si>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</si>
  <si>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</si>
  <si>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</si>
  <si>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</si>
  <si>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</si>
  <si>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</si>
  <si>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</si>
  <si>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</si>
  <si>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</si>
  <si>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</si>
  <si>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</si>
  <si>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</si>
  <si>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</si>
  <si>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</si>
  <si>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</si>
  <si>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</si>
  <si>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</si>
  <si>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</si>
  <si>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</si>
  <si>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</si>
  <si>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</si>
  <si>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</si>
  <si>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</si>
  <si>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</si>
  <si>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</si>
  <si>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</si>
  <si>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</si>
  <si>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</si>
  <si>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</si>
  <si>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</si>
  <si>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</si>
  <si>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</si>
  <si>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</si>
  <si>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</si>
  <si>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</si>
  <si>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</si>
  <si>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</si>
  <si>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14/04/2025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</si>
  <si>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</si>
  <si>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</si>
  <si>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</si>
  <si>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</si>
  <si>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</si>
  <si>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</si>
  <si>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</si>
  <si>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</si>
  <si>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</si>
  <si>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</si>
  <si>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</si>
  <si>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</si>
  <si>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</si>
  <si>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</si>
  <si>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</si>
  <si>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</si>
  <si>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</si>
  <si>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</si>
  <si>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</si>
  <si>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</si>
  <si>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</si>
  <si>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</si>
  <si>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</si>
  <si>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</si>
  <si>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</si>
  <si>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</si>
  <si>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</si>
  <si>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</si>
  <si>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</si>
  <si>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</si>
  <si>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</si>
  <si>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</si>
  <si>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</si>
  <si>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</si>
  <si>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</si>
  <si>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</si>
  <si>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</si>
  <si>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</si>
  <si>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</si>
  <si>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</si>
  <si>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</si>
  <si>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</si>
  <si>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</si>
  <si>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</si>
  <si>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</si>
  <si>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</si>
  <si>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</si>
  <si>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</si>
  <si>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</si>
  <si>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</si>
  <si>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</si>
  <si>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</si>
  <si>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</si>
  <si>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</si>
  <si>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</si>
  <si>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</si>
  <si>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</si>
  <si>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</si>
  <si>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</si>
  <si>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</si>
  <si>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</si>
  <si>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</si>
  <si>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</si>
  <si>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</si>
  <si>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</si>
  <si>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</si>
  <si>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</si>
  <si>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</si>
  <si>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</si>
  <si>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</si>
  <si>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</si>
  <si>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</si>
  <si>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</si>
  <si>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</si>
  <si>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</si>
  <si>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</si>
  <si>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</si>
  <si>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</si>
  <si>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</si>
  <si>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</si>
  <si>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</si>
  <si>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</si>
  <si>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</si>
  <si>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</si>
  <si>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</si>
  <si>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</si>
  <si>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</si>
  <si>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</si>
  <si>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</si>
  <si>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</si>
  <si>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</si>
  <si>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</si>
  <si>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</si>
  <si>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</si>
  <si>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</si>
  <si>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</si>
  <si>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</si>
  <si>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</si>
  <si>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</si>
  <si>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</si>
  <si>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</si>
  <si>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</si>
  <si>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</si>
  <si>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</si>
  <si>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</si>
  <si>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</si>
  <si>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</si>
  <si>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</si>
  <si>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</si>
  <si>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</si>
  <si>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</si>
  <si>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</si>
  <si>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</si>
  <si>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</si>
  <si>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</si>
  <si>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</si>
  <si>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</si>
  <si>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</si>
  <si>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</si>
  <si>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</si>
  <si>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</si>
  <si>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</si>
  <si>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</si>
  <si>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</si>
  <si>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</si>
  <si>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</si>
  <si>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</si>
  <si>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</si>
  <si>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</si>
  <si>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</si>
  <si>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</si>
  <si>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</si>
  <si>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</si>
  <si>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</si>
  <si>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</si>
  <si>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</si>
  <si>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</si>
  <si>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</si>
  <si>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</si>
  <si>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</si>
  <si>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</si>
  <si>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</si>
  <si>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</si>
  <si>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</si>
  <si>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</si>
  <si>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</si>
  <si>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</si>
  <si>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</si>
  <si>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</si>
  <si>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</si>
  <si>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</si>
  <si>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</si>
  <si>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</si>
  <si>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</si>
  <si>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</si>
  <si>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</si>
  <si>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</si>
  <si>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</si>
  <si>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</si>
  <si>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</si>
  <si>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</si>
  <si>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</si>
  <si>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</si>
  <si>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</si>
  <si>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</si>
  <si>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</si>
  <si>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</si>
  <si>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</si>
  <si>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</si>
  <si>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</si>
  <si>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</si>
  <si>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</si>
  <si>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</si>
  <si>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</si>
  <si>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</si>
  <si>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</si>
  <si>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</si>
  <si>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</si>
  <si>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</si>
  <si>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</si>
  <si>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</si>
  <si>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</si>
  <si>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</si>
  <si>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</si>
  <si>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</si>
  <si>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</si>
  <si>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</si>
  <si>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</si>
  <si>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</si>
  <si>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</si>
  <si>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</si>
  <si>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</si>
  <si>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</si>
  <si>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</si>
  <si>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</si>
  <si>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</si>
  <si>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</si>
  <si>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</si>
  <si>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</si>
  <si>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</si>
  <si>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</si>
  <si>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</si>
  <si>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</si>
  <si>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</si>
  <si>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</si>
  <si>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</si>
  <si>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</si>
  <si>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</si>
  <si>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</si>
  <si>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</si>
  <si>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</si>
  <si>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</si>
  <si>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</si>
  <si>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</si>
  <si>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</si>
  <si>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</si>
  <si>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</si>
  <si>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</si>
  <si>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</si>
  <si>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</si>
  <si>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</si>
  <si>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</si>
  <si>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</si>
  <si>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</si>
  <si>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</si>
  <si>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</si>
  <si>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</si>
  <si>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</si>
  <si>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</si>
  <si>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</si>
  <si>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</si>
  <si>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</si>
  <si>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</si>
  <si>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</si>
  <si>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</si>
  <si>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</si>
  <si>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</si>
  <si>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</si>
  <si>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</si>
  <si>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</si>
  <si>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</si>
  <si>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</si>
  <si>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</si>
  <si>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</si>
  <si>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</si>
  <si>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</si>
  <si>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</si>
  <si>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</si>
  <si>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</si>
  <si>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</si>
  <si>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</si>
  <si>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</si>
  <si>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</si>
  <si>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</si>
  <si>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</si>
  <si>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</si>
  <si>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</si>
  <si>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</si>
  <si>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</si>
  <si>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</si>
  <si>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</si>
  <si>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</si>
  <si>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</si>
  <si>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</si>
  <si>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</si>
  <si>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</si>
  <si>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</si>
  <si>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</si>
  <si>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</si>
  <si>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</si>
  <si>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</si>
  <si>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</si>
  <si>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</si>
  <si>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</si>
  <si>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</si>
  <si>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</si>
  <si>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</si>
  <si>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</si>
  <si>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</si>
  <si>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</si>
  <si>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</si>
  <si>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</si>
  <si>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</si>
  <si>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</si>
  <si>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</si>
  <si>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</si>
  <si>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</si>
  <si>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</si>
  <si>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</si>
  <si>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</si>
  <si>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</si>
  <si>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</si>
  <si>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</si>
  <si>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</si>
  <si>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</si>
  <si>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</si>
  <si>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</si>
  <si>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</si>
  <si>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</si>
  <si>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</si>
  <si>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</si>
  <si>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</si>
  <si>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</si>
  <si>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</si>
  <si>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</si>
  <si>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</si>
  <si>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</si>
  <si>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</si>
  <si>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</si>
  <si>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</si>
  <si>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</si>
  <si>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</si>
  <si>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</si>
  <si>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</si>
  <si>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</si>
  <si>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</si>
  <si>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</si>
  <si>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</si>
  <si>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</si>
  <si>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</si>
  <si>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</si>
  <si>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</si>
  <si>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</si>
  <si>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</si>
  <si>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</si>
  <si>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</si>
  <si>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</si>
  <si>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</si>
  <si>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</si>
  <si>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</si>
  <si>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</si>
  <si>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</si>
  <si>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</si>
  <si>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</si>
  <si>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</si>
  <si>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</si>
  <si>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</si>
  <si>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</si>
  <si>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</si>
  <si>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</si>
  <si>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</si>
  <si>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</si>
  <si>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</si>
  <si>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</si>
  <si>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</si>
  <si>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</si>
  <si>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</si>
  <si>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</si>
  <si>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</si>
  <si>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</si>
  <si>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</si>
  <si>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</si>
  <si>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</si>
  <si>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</si>
  <si>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</si>
  <si>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</si>
  <si>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</si>
  <si>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</si>
  <si>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</si>
  <si>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</si>
  <si>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</si>
  <si>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</si>
  <si>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</si>
  <si>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</si>
  <si>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</si>
  <si>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</si>
  <si>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</si>
  <si>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</si>
  <si>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</si>
  <si>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</si>
  <si>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</si>
  <si>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</si>
  <si>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</si>
  <si>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</si>
  <si>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</si>
  <si>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</si>
  <si>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</si>
  <si>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</si>
  <si>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</si>
  <si>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</si>
  <si>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</si>
  <si>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</si>
  <si>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</si>
  <si>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</si>
  <si>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</si>
  <si>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</si>
  <si>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</si>
  <si>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</si>
  <si>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</si>
  <si>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</si>
  <si>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</si>
  <si>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</si>
  <si>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</si>
  <si>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</si>
  <si>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</si>
  <si>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</si>
  <si>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</si>
  <si>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</si>
  <si>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</si>
  <si>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</si>
  <si>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</si>
  <si>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</si>
  <si>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</si>
  <si>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</si>
  <si>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</si>
  <si>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</si>
  <si>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</si>
  <si>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</si>
  <si>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</si>
  <si>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</si>
  <si>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</si>
  <si>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</si>
  <si>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</si>
  <si>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</si>
  <si>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</si>
  <si>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</si>
  <si>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</si>
  <si>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</si>
  <si>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</si>
  <si>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</si>
  <si>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</si>
  <si>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</si>
  <si>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</si>
  <si>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</si>
  <si>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</si>
  <si>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</si>
  <si>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</si>
  <si>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</si>
  <si>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</si>
  <si>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</si>
  <si>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</si>
  <si>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</si>
  <si>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</si>
  <si>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</si>
  <si>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</si>
  <si>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</si>
  <si>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</si>
  <si>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</si>
  <si>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</si>
  <si>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</si>
  <si>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</si>
  <si>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</si>
  <si>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</si>
  <si>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</si>
  <si>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</si>
  <si>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</si>
  <si>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</si>
  <si>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</si>
  <si>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</si>
  <si>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</si>
  <si>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</si>
  <si>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</si>
  <si>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</si>
  <si>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</si>
  <si>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</si>
  <si>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</si>
  <si>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</si>
  <si>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</si>
  <si>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</si>
  <si>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</si>
  <si>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</si>
  <si>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</si>
  <si>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</si>
  <si>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</si>
  <si>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</si>
  <si>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</si>
  <si>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</si>
  <si>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</si>
  <si>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</si>
  <si>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</si>
  <si>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</si>
  <si>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</si>
  <si>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</si>
  <si>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</si>
  <si>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</si>
  <si>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</si>
  <si>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</si>
  <si>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</si>
  <si>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</si>
  <si>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</si>
  <si>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</si>
  <si>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</si>
  <si>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</si>
  <si>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</si>
  <si>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</si>
  <si>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</si>
  <si>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</si>
  <si>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</si>
  <si>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</si>
  <si>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</si>
  <si>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</si>
  <si>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</si>
  <si>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</si>
  <si>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</si>
  <si>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</si>
  <si>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</si>
  <si>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</si>
  <si>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</si>
  <si>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</si>
  <si>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</si>
  <si>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</si>
  <si>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</si>
  <si>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</si>
  <si>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</si>
  <si>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</si>
  <si>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</si>
  <si>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</si>
  <si>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</si>
  <si>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</si>
  <si>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</si>
  <si>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</si>
  <si>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</si>
  <si>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</si>
  <si>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</si>
  <si>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</si>
  <si>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</si>
  <si>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</si>
  <si>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</si>
  <si>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</si>
  <si>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</si>
  <si>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</si>
  <si>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</si>
  <si>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</si>
  <si>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</si>
  <si>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</si>
  <si>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</si>
  <si>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</si>
  <si>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</si>
  <si>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</si>
  <si>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</si>
  <si>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</si>
  <si>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</si>
  <si>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</si>
  <si>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</si>
  <si>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</si>
  <si>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</si>
  <si>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</si>
  <si>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</si>
  <si>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</si>
  <si>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</si>
  <si>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</si>
  <si>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</si>
  <si>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</si>
  <si>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</si>
  <si>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</si>
  <si>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</si>
  <si>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</si>
  <si>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</si>
  <si>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</si>
  <si>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</si>
  <si>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</si>
  <si>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</si>
  <si>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</si>
  <si>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</si>
  <si>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</si>
  <si>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</si>
  <si>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</si>
  <si>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</si>
  <si>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</si>
  <si>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</si>
  <si>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</si>
  <si>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</si>
  <si>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</si>
  <si>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</si>
  <si>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</si>
  <si>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</si>
  <si>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</si>
  <si>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</si>
  <si>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</si>
  <si>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</si>
  <si>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</si>
  <si>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</si>
  <si>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</si>
  <si>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</si>
  <si>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</si>
  <si>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</si>
  <si>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</si>
  <si>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</si>
  <si>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</si>
  <si>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</si>
  <si>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</si>
  <si>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</si>
  <si>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</si>
  <si>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</si>
  <si>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</si>
  <si>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</si>
  <si>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</si>
  <si>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</si>
  <si>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</si>
  <si>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</si>
  <si>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</si>
  <si>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</si>
  <si>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</si>
  <si>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</si>
  <si>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</si>
  <si>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</si>
  <si>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</si>
  <si>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</si>
  <si>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</si>
  <si>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</si>
  <si>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</si>
  <si>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</si>
  <si>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</si>
  <si>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</si>
  <si>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</si>
  <si>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</si>
  <si>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</si>
  <si>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</si>
  <si>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</si>
  <si>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</si>
  <si>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</si>
  <si>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</si>
  <si>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</si>
  <si>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</si>
  <si>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</si>
  <si>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</si>
  <si>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</si>
  <si>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</si>
  <si>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</si>
  <si>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</si>
  <si>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</si>
  <si>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</si>
  <si>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</si>
  <si>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</si>
  <si>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</si>
  <si>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</si>
  <si>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</si>
  <si>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</si>
  <si>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</si>
  <si>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</si>
  <si>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</si>
  <si>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</si>
  <si>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</si>
  <si>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</si>
  <si>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</si>
  <si>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</si>
  <si>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</si>
  <si>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</si>
  <si>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</si>
  <si>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</si>
  <si>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</si>
  <si>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</si>
  <si>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</si>
  <si>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</si>
  <si>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</si>
  <si>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</si>
  <si>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</si>
  <si>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</si>
  <si>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</si>
  <si>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</si>
  <si>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</si>
  <si>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</si>
  <si>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</si>
  <si>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</si>
  <si>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</si>
  <si>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</si>
  <si>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</si>
  <si>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</si>
  <si>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</si>
  <si>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</si>
  <si>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</si>
  <si>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</si>
  <si>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</si>
  <si>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</si>
  <si>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</si>
  <si>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</si>
  <si>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</si>
  <si>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</si>
  <si>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</si>
  <si>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</si>
  <si>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</si>
  <si>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</si>
  <si>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</si>
  <si>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</si>
  <si>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</si>
  <si>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</si>
  <si>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</si>
  <si>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</si>
  <si>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</si>
  <si>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</si>
  <si>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</si>
  <si>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</si>
  <si>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</si>
  <si>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</si>
  <si>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</si>
  <si>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</si>
  <si>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</si>
  <si>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</si>
  <si>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</si>
  <si>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</si>
  <si>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</si>
  <si>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</si>
  <si>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</si>
  <si>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</si>
  <si>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</si>
  <si>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</si>
  <si>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</si>
  <si>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</si>
  <si>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</si>
  <si>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</si>
  <si>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</si>
  <si>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</si>
  <si>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</si>
  <si>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</si>
  <si>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</si>
  <si>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</si>
  <si>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</si>
  <si>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</si>
  <si>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</si>
  <si>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</si>
  <si>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</si>
  <si>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</si>
  <si>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</si>
  <si>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</si>
  <si>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</si>
  <si>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</si>
  <si>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</si>
  <si>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</si>
  <si>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</si>
  <si>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</si>
  <si>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</si>
  <si>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</si>
  <si>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</si>
  <si>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</si>
  <si>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</si>
  <si>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</si>
  <si>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</si>
  <si>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</si>
  <si>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</si>
  <si>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</si>
  <si>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</si>
  <si>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</si>
  <si>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</si>
  <si>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</si>
  <si>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</si>
  <si>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</si>
  <si>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</si>
  <si>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</si>
  <si>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</si>
  <si>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</si>
  <si>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</si>
  <si>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</si>
  <si>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</si>
  <si>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</si>
  <si>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</si>
  <si>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</si>
  <si>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</si>
  <si>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</si>
  <si>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</si>
  <si>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</si>
  <si>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</si>
  <si>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</si>
  <si>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</si>
  <si>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</si>
  <si>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</si>
  <si>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</si>
  <si>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</si>
  <si>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</si>
  <si>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</si>
  <si>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</si>
  <si>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</si>
  <si>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</si>
  <si>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</si>
  <si>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</si>
  <si>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</si>
  <si>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</si>
  <si>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</si>
  <si>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</si>
  <si>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</si>
  <si>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</si>
  <si>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</si>
  <si>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</si>
  <si>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</si>
  <si>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</si>
  <si>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</si>
  <si>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</si>
  <si>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</si>
  <si>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</si>
  <si>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</si>
  <si>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</si>
  <si>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</si>
  <si>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</si>
  <si>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</si>
  <si>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</si>
  <si>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</si>
  <si>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</si>
  <si>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</si>
  <si>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</si>
  <si>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</si>
  <si>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</si>
  <si>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</si>
  <si>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</si>
  <si>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</si>
  <si>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</si>
  <si>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</si>
  <si>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</si>
  <si>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</si>
  <si>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</si>
  <si>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</si>
  <si>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</si>
  <si>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</si>
  <si>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</si>
  <si>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</si>
  <si>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</si>
  <si>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</si>
  <si>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</si>
  <si>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</si>
  <si>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</si>
  <si>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</si>
  <si>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</si>
  <si>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</si>
  <si>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</si>
  <si>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</si>
  <si>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</si>
  <si>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</si>
  <si>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</si>
  <si>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</si>
  <si>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</si>
  <si>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</si>
  <si>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</si>
  <si>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</si>
  <si>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</si>
  <si>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</si>
  <si>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</si>
  <si>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</si>
  <si>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</si>
  <si>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</si>
  <si>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</si>
  <si>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</si>
  <si>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</si>
  <si>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</si>
  <si>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</si>
  <si>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</si>
  <si>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</si>
  <si>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</si>
  <si>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</si>
  <si>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</si>
  <si>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</si>
  <si>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</si>
  <si>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</si>
  <si>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</si>
  <si>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</si>
  <si>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</si>
  <si>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</si>
  <si>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</si>
  <si>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</si>
  <si>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</si>
  <si>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</si>
  <si>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</si>
  <si>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</si>
  <si>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</si>
  <si>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</si>
  <si>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</si>
  <si>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</si>
  <si>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</si>
  <si>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</si>
  <si>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</si>
  <si>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</si>
  <si>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</si>
  <si>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</si>
  <si>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</si>
  <si>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</si>
  <si>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</si>
  <si>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</si>
  <si>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</si>
  <si>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</si>
  <si>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</si>
  <si>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</si>
  <si>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</si>
  <si>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</si>
  <si>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</si>
  <si>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</si>
  <si>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</si>
  <si>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</si>
  <si>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</si>
  <si>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</si>
  <si>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</si>
  <si>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</si>
  <si>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</si>
  <si>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</si>
  <si>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</si>
  <si>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</si>
  <si>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</si>
  <si>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</si>
  <si>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</si>
  <si>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</si>
  <si>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</si>
  <si>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</si>
  <si>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</si>
  <si>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</si>
  <si>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</si>
  <si>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</si>
  <si>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</si>
  <si>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</si>
  <si>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</si>
  <si>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</si>
  <si>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</si>
  <si>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</si>
  <si>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</si>
  <si>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</si>
  <si>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</si>
  <si>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</si>
  <si>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</si>
  <si>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</si>
  <si>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</si>
  <si>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</si>
  <si>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</si>
  <si>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</si>
  <si>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</si>
  <si>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</si>
  <si>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</si>
  <si>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</si>
  <si>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</si>
  <si>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</si>
  <si>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</si>
  <si>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</si>
  <si>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</si>
  <si>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</si>
  <si>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</si>
  <si>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</si>
  <si>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</si>
  <si>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</si>
  <si>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</si>
  <si>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</si>
  <si>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</si>
  <si>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</si>
  <si>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</si>
  <si>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</si>
  <si>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</si>
  <si>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</si>
  <si>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</si>
  <si>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</si>
  <si>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</si>
  <si>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</si>
  <si>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</si>
  <si>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</si>
  <si>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</si>
  <si>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</si>
  <si>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</si>
  <si>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</si>
  <si>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</si>
  <si>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</si>
  <si>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</si>
  <si>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</si>
  <si>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</si>
  <si>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</si>
  <si>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</si>
  <si>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</si>
  <si>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</si>
  <si>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</si>
  <si>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</si>
  <si>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</si>
  <si>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</si>
  <si>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</si>
  <si>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</si>
  <si>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</si>
  <si>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</si>
  <si>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</si>
  <si>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</si>
  <si>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</si>
  <si>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</si>
  <si>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</si>
  <si>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</si>
  <si>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</si>
  <si>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</si>
  <si>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</si>
  <si>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</si>
  <si>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</si>
  <si>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</si>
  <si>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</si>
  <si>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</si>
  <si>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</si>
  <si>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</si>
  <si>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</si>
  <si>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</si>
  <si>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</si>
  <si>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</si>
  <si>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</si>
  <si>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</si>
  <si>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</si>
  <si>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</si>
  <si>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</si>
  <si>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</si>
  <si>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Mid Sussex</t>
  </si>
  <si>
    <t>Barn Cottage Ansty RH17 5AG</t>
  </si>
  <si>
    <t>Places Architects Ltd</t>
  </si>
  <si>
    <t>PP-13926821</t>
  </si>
  <si>
    <t>Places Architects Ltd (Places Architects Ltd)</t>
  </si>
  <si>
    <t>16/04/2025</t>
  </si>
  <si>
    <t>PA058-P10-R3</t>
  </si>
  <si>
    <t>Residential</t>
  </si>
  <si>
    <t>Between 1 - 9 dwellings</t>
  </si>
  <si>
    <t>No</t>
  </si>
  <si>
    <t>Within 500m of site boundary</t>
  </si>
  <si>
    <t xml:space="preserve">Priority Habitat Inventory - Deciduous Woodland (England) (NE UID: 8122981f-cfff-492b-8168-475d2fccf337) - Within 500m 
Priority Habitat Inventory - Deciduous Woodland (England) (NE UID: 9cc49eb5-1ddf-4822-8434-f1acd16846a6) - Within 500m 
Priority Habitat Inventory - Deciduous Woodland (England) (NE UID: 2b05f118-11c6-4463-9022-91935e2c4d45) - Within 500m 
Priority Habitat Inventory - Deciduous Woodland (England) (NE UID: cbdebad9-98f2-4d6e-8767-0cf808642576) - Within 500m 
Priority Habitat Inventory - Traditional Orchards (England) (NE UID: 51ea35c0-9252-4c7c-be90-ec8a5b90c405) - Within 500m 
Priority Habitat Inventory - Deciduous Woodland (England) (NE UID: d0f23b01-aa9e-4679-a9d2-dace4f72fb3e) - Within 500m 
Priority Habitat Inventory - Deciduous Woodland (England) (NE UID: 994c652c-3a60-4141-bcd3-180c5d19bf4e) - Within 500m 
Priority Habitat Inventory - Deciduous Woodland (England) (NE UID: 3f294d99-a991-4fa8-92cb-81c5dbc6e7cb) - Within 500m 
Priority Habitat Inventory - Deciduous Woodland (England) (NE UID: fa85d648-1c4d-443b-b081-8f48501d2eb2) - Within 500m 
Priority Habitat Inventory - Deciduous Woodland (England) (NE UID: 0f15e479-d31c-44bc-aac6-6a1af9e18501) - Within 500m 
Priority Habitat Inventory - Traditional Orchards (England) (NE UID: 03377af4-abaf-4081-858b-abdc8b556a39) - Within 500m 
Priority Habitat Inventory - Deciduous Woodland (England) (NE UID: e9b22516-2f63-465d-a514-2d5e2ce1f827) - Within 500m 
Priority Habitat Inventory - Traditional Orchards (England) (NE UID: b4b091b3-9943-4363-be04-6fb420f6caeb)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</si>
  <si>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</si>
  <si>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</si>
  <si>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Malcolm Avery (Architect)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</si>
</sst>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0.15624189999999999</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0.18807571493878728</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g"/><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4495800" cy="38100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4495800" cy="3810000"/>
        </a:xfrm>
        <a:prstGeom prst="rect">
          <a:avLst/>
        </a:prstGeom>
      </xdr:spPr>
    </xdr:pic>
    <xdr:clientData/>
  </xdr:oneCellAnchor>
  <xdr:oneCellAnchor>
    <xdr:from>
      <xdr:col>4</xdr:col>
      <xdr:colOff>0</xdr:colOff>
      <xdr:row>8</xdr:row>
      <xdr:rowOff>0</xdr:rowOff>
    </xdr:from>
    <xdr:ext cx="3810000" cy="3810000"/>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0" y="0"/>
          <a:ext cx="3810000" cy="3810000"/>
        </a:xfrm>
        <a:prstGeom prst="rect">
          <a:avLst/>
        </a:prstGeom>
      </xdr:spPr>
    </xdr:pic>
    <xdr:clientData/>
  </xdr:oneCellAnchor>
  <xdr:oneCellAnchor>
    <xdr:from>
      <xdr:col>3</xdr:col>
      <xdr:colOff>0</xdr:colOff>
      <xdr:row>10</xdr:row>
      <xdr:rowOff>0</xdr:rowOff>
    </xdr:from>
    <xdr:ext cx="2209800" cy="2000250"/>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stretch>
          <a:fillRect/>
        </a:stretch>
      </xdr:blipFill>
      <xdr:spPr>
        <a:xfrm>
          <a:off x="0" y="0"/>
          <a:ext cx="2209800" cy="2000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384</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270</v>
      </c>
      <c r="C3" s="37" t="s">
        <v>385</v>
      </c>
      <c r="D3" s="36"/>
      <c r="E3" s="36"/>
      <c r="F3" s="35"/>
      <c r="G3" s="34" t="s">
        <v>386</v>
      </c>
      <c r="H3" s="33"/>
      <c r="I3" s="33"/>
      <c r="J3" s="33"/>
      <c r="K3" s="33"/>
      <c r="L3" s="33"/>
      <c r="M3" s="32"/>
      <c r="N3" s="31" t="s">
        <v>387</v>
      </c>
    </row>
    <row r="4" spans="2:14" ht="98.1" customHeight="1" x14ac:dyDescent="0.25">
      <c r="B4" s="39"/>
      <c r="C4" s="28" t="s">
        <v>388</v>
      </c>
      <c r="D4" s="26" t="s">
        <v>389</v>
      </c>
      <c r="E4" s="26" t="s">
        <v>390</v>
      </c>
      <c r="F4" s="24" t="s">
        <v>391</v>
      </c>
      <c r="G4" s="549" t="s">
        <v>392</v>
      </c>
      <c r="H4" s="700" t="s">
        <v>393</v>
      </c>
      <c r="I4" s="700" t="s">
        <v>394</v>
      </c>
      <c r="J4" s="700" t="s">
        <v>395</v>
      </c>
      <c r="K4" s="700" t="s">
        <v>396</v>
      </c>
      <c r="L4" s="22" t="s">
        <v>397</v>
      </c>
      <c r="M4" s="20" t="s">
        <v>398</v>
      </c>
      <c r="N4" s="30"/>
    </row>
    <row r="5" spans="2:14" ht="65.650000000000006" customHeight="1" x14ac:dyDescent="0.25">
      <c r="B5" s="38"/>
      <c r="C5" s="27"/>
      <c r="D5" s="25"/>
      <c r="E5" s="25"/>
      <c r="F5" s="23"/>
      <c r="G5" s="703" t="s">
        <v>126</v>
      </c>
      <c r="H5" s="702" t="s">
        <v>399</v>
      </c>
      <c r="I5" s="702" t="s">
        <v>400</v>
      </c>
      <c r="J5" s="702" t="s">
        <v>401</v>
      </c>
      <c r="K5" s="702" t="s">
        <v>402</v>
      </c>
      <c r="L5" s="21"/>
      <c r="M5" s="19"/>
      <c r="N5" s="29"/>
    </row>
    <row r="6" spans="2:14" ht="30" x14ac:dyDescent="0.25">
      <c r="B6" s="817" t="s">
        <v>308</v>
      </c>
      <c r="C6" s="815" t="s">
        <v>401</v>
      </c>
      <c r="D6" s="719" t="s">
        <v>401</v>
      </c>
      <c r="E6" s="820" t="s">
        <v>403</v>
      </c>
      <c r="F6" s="818" t="s">
        <v>401</v>
      </c>
      <c r="G6" s="704" t="s">
        <v>404</v>
      </c>
      <c r="H6" s="701" t="s">
        <v>404</v>
      </c>
      <c r="I6" s="701" t="s">
        <v>404</v>
      </c>
      <c r="J6" s="701">
        <v>1</v>
      </c>
      <c r="K6" s="503" t="s">
        <v>404</v>
      </c>
      <c r="L6" s="701" t="s">
        <v>404</v>
      </c>
      <c r="M6" s="705">
        <v>1</v>
      </c>
      <c r="N6" s="714" t="s">
        <v>403</v>
      </c>
    </row>
    <row r="7" spans="2:14" ht="30" x14ac:dyDescent="0.25">
      <c r="B7" s="711" t="s">
        <v>310</v>
      </c>
      <c r="C7" s="816" t="s">
        <v>401</v>
      </c>
      <c r="D7" s="505" t="s">
        <v>401</v>
      </c>
      <c r="E7" s="713" t="s">
        <v>403</v>
      </c>
      <c r="F7" s="818" t="s">
        <v>401</v>
      </c>
      <c r="G7" s="706" t="s">
        <v>404</v>
      </c>
      <c r="H7" s="503" t="s">
        <v>404</v>
      </c>
      <c r="I7" s="503" t="s">
        <v>404</v>
      </c>
      <c r="J7" s="503">
        <v>1</v>
      </c>
      <c r="K7" s="503" t="s">
        <v>404</v>
      </c>
      <c r="L7" s="503" t="s">
        <v>404</v>
      </c>
      <c r="M7" s="707">
        <v>1</v>
      </c>
      <c r="N7" s="715" t="s">
        <v>403</v>
      </c>
    </row>
    <row r="8" spans="2:14" ht="30" x14ac:dyDescent="0.25">
      <c r="B8" s="711" t="s">
        <v>311</v>
      </c>
      <c r="C8" s="816" t="s">
        <v>401</v>
      </c>
      <c r="D8" s="505" t="s">
        <v>401</v>
      </c>
      <c r="E8" s="713" t="s">
        <v>403</v>
      </c>
      <c r="F8" s="818" t="s">
        <v>401</v>
      </c>
      <c r="G8" s="706" t="s">
        <v>404</v>
      </c>
      <c r="H8" s="503" t="s">
        <v>404</v>
      </c>
      <c r="I8" s="503" t="s">
        <v>404</v>
      </c>
      <c r="J8" s="503">
        <v>1</v>
      </c>
      <c r="K8" s="503" t="s">
        <v>404</v>
      </c>
      <c r="L8" s="503" t="s">
        <v>404</v>
      </c>
      <c r="M8" s="707">
        <v>1</v>
      </c>
      <c r="N8" s="715" t="s">
        <v>403</v>
      </c>
    </row>
    <row r="9" spans="2:14" ht="30" x14ac:dyDescent="0.25">
      <c r="B9" s="711" t="s">
        <v>312</v>
      </c>
      <c r="C9" s="816" t="s">
        <v>401</v>
      </c>
      <c r="D9" s="505" t="s">
        <v>401</v>
      </c>
      <c r="E9" s="713" t="s">
        <v>403</v>
      </c>
      <c r="F9" s="818" t="s">
        <v>401</v>
      </c>
      <c r="G9" s="706" t="s">
        <v>404</v>
      </c>
      <c r="H9" s="503" t="s">
        <v>404</v>
      </c>
      <c r="I9" s="503" t="s">
        <v>404</v>
      </c>
      <c r="J9" s="503">
        <v>1</v>
      </c>
      <c r="K9" s="503" t="s">
        <v>404</v>
      </c>
      <c r="L9" s="503" t="s">
        <v>404</v>
      </c>
      <c r="M9" s="707">
        <v>1</v>
      </c>
      <c r="N9" s="715" t="s">
        <v>403</v>
      </c>
    </row>
    <row r="10" spans="2:14" ht="28.9" customHeight="1" x14ac:dyDescent="0.25">
      <c r="B10" s="711" t="s">
        <v>313</v>
      </c>
      <c r="C10" s="816" t="s">
        <v>401</v>
      </c>
      <c r="D10" s="505" t="s">
        <v>401</v>
      </c>
      <c r="E10" s="713" t="s">
        <v>405</v>
      </c>
      <c r="F10" s="718" t="s">
        <v>404</v>
      </c>
      <c r="G10" s="706" t="s">
        <v>404</v>
      </c>
      <c r="H10" s="503" t="s">
        <v>404</v>
      </c>
      <c r="I10" s="503" t="s">
        <v>404</v>
      </c>
      <c r="J10" s="503">
        <v>1</v>
      </c>
      <c r="K10" s="503" t="s">
        <v>404</v>
      </c>
      <c r="L10" s="503" t="s">
        <v>404</v>
      </c>
      <c r="M10" s="707" t="s">
        <v>404</v>
      </c>
      <c r="N10" s="715" t="s">
        <v>406</v>
      </c>
    </row>
    <row r="11" spans="2:14" ht="30" x14ac:dyDescent="0.25">
      <c r="B11" s="711" t="s">
        <v>315</v>
      </c>
      <c r="C11" s="816" t="s">
        <v>401</v>
      </c>
      <c r="D11" s="505" t="s">
        <v>401</v>
      </c>
      <c r="E11" s="713" t="s">
        <v>403</v>
      </c>
      <c r="F11" s="818" t="s">
        <v>401</v>
      </c>
      <c r="G11" s="706" t="s">
        <v>404</v>
      </c>
      <c r="H11" s="503" t="s">
        <v>404</v>
      </c>
      <c r="I11" s="503" t="s">
        <v>404</v>
      </c>
      <c r="J11" s="503">
        <v>1</v>
      </c>
      <c r="K11" s="503" t="s">
        <v>404</v>
      </c>
      <c r="L11" s="503" t="s">
        <v>404</v>
      </c>
      <c r="M11" s="707" t="s">
        <v>404</v>
      </c>
      <c r="N11" s="715" t="s">
        <v>403</v>
      </c>
    </row>
    <row r="12" spans="2:14" ht="28.9" customHeight="1" x14ac:dyDescent="0.25">
      <c r="B12" s="711" t="s">
        <v>316</v>
      </c>
      <c r="C12" s="816" t="s">
        <v>401</v>
      </c>
      <c r="D12" s="505" t="s">
        <v>401</v>
      </c>
      <c r="E12" s="713" t="s">
        <v>405</v>
      </c>
      <c r="F12" s="718" t="s">
        <v>404</v>
      </c>
      <c r="G12" s="706" t="s">
        <v>404</v>
      </c>
      <c r="H12" s="503" t="s">
        <v>404</v>
      </c>
      <c r="I12" s="503" t="s">
        <v>404</v>
      </c>
      <c r="J12" s="503">
        <v>1</v>
      </c>
      <c r="K12" s="503" t="s">
        <v>404</v>
      </c>
      <c r="L12" s="503" t="s">
        <v>404</v>
      </c>
      <c r="M12" s="707" t="s">
        <v>404</v>
      </c>
      <c r="N12" s="715" t="s">
        <v>406</v>
      </c>
    </row>
    <row r="13" spans="2:14" ht="28.9" customHeight="1" x14ac:dyDescent="0.25">
      <c r="B13" s="711" t="s">
        <v>317</v>
      </c>
      <c r="C13" s="816" t="s">
        <v>401</v>
      </c>
      <c r="D13" s="505" t="s">
        <v>401</v>
      </c>
      <c r="E13" s="713" t="s">
        <v>405</v>
      </c>
      <c r="F13" s="718" t="s">
        <v>404</v>
      </c>
      <c r="G13" s="706" t="s">
        <v>404</v>
      </c>
      <c r="H13" s="503" t="s">
        <v>404</v>
      </c>
      <c r="I13" s="503" t="s">
        <v>404</v>
      </c>
      <c r="J13" s="503">
        <v>1</v>
      </c>
      <c r="K13" s="503" t="s">
        <v>404</v>
      </c>
      <c r="L13" s="503" t="s">
        <v>404</v>
      </c>
      <c r="M13" s="707" t="s">
        <v>404</v>
      </c>
      <c r="N13" s="715" t="s">
        <v>406</v>
      </c>
    </row>
    <row r="14" spans="2:14" ht="28.9" customHeight="1" x14ac:dyDescent="0.25">
      <c r="B14" s="711" t="s">
        <v>318</v>
      </c>
      <c r="C14" s="816" t="s">
        <v>401</v>
      </c>
      <c r="D14" s="505" t="s">
        <v>401</v>
      </c>
      <c r="E14" s="713" t="s">
        <v>405</v>
      </c>
      <c r="F14" s="718" t="s">
        <v>404</v>
      </c>
      <c r="G14" s="706" t="s">
        <v>404</v>
      </c>
      <c r="H14" s="503" t="s">
        <v>404</v>
      </c>
      <c r="I14" s="503" t="s">
        <v>404</v>
      </c>
      <c r="J14" s="503">
        <v>1</v>
      </c>
      <c r="K14" s="503" t="s">
        <v>404</v>
      </c>
      <c r="L14" s="503" t="s">
        <v>404</v>
      </c>
      <c r="M14" s="707" t="s">
        <v>404</v>
      </c>
      <c r="N14" s="715" t="s">
        <v>406</v>
      </c>
    </row>
    <row r="15" spans="2:14" ht="30" x14ac:dyDescent="0.25">
      <c r="B15" s="711" t="s">
        <v>319</v>
      </c>
      <c r="C15" s="816" t="s">
        <v>401</v>
      </c>
      <c r="D15" s="505" t="s">
        <v>401</v>
      </c>
      <c r="E15" s="713" t="s">
        <v>407</v>
      </c>
      <c r="F15" s="718" t="s">
        <v>404</v>
      </c>
      <c r="G15" s="706" t="s">
        <v>404</v>
      </c>
      <c r="H15" s="503" t="s">
        <v>404</v>
      </c>
      <c r="I15" s="503" t="s">
        <v>404</v>
      </c>
      <c r="J15" s="503">
        <v>1</v>
      </c>
      <c r="K15" s="503" t="s">
        <v>404</v>
      </c>
      <c r="L15" s="503" t="s">
        <v>404</v>
      </c>
      <c r="M15" s="707" t="s">
        <v>404</v>
      </c>
      <c r="N15" s="715" t="s">
        <v>408</v>
      </c>
    </row>
    <row r="16" spans="2:14" ht="30" x14ac:dyDescent="0.25">
      <c r="B16" s="711" t="s">
        <v>320</v>
      </c>
      <c r="C16" s="816" t="s">
        <v>401</v>
      </c>
      <c r="D16" s="505" t="s">
        <v>401</v>
      </c>
      <c r="E16" s="713" t="s">
        <v>407</v>
      </c>
      <c r="F16" s="718" t="s">
        <v>404</v>
      </c>
      <c r="G16" s="706" t="s">
        <v>404</v>
      </c>
      <c r="H16" s="503" t="s">
        <v>404</v>
      </c>
      <c r="I16" s="503" t="s">
        <v>404</v>
      </c>
      <c r="J16" s="503">
        <v>1</v>
      </c>
      <c r="K16" s="503" t="s">
        <v>404</v>
      </c>
      <c r="L16" s="503" t="s">
        <v>404</v>
      </c>
      <c r="M16" s="707" t="s">
        <v>404</v>
      </c>
      <c r="N16" s="715" t="s">
        <v>408</v>
      </c>
    </row>
    <row r="17" spans="2:14" x14ac:dyDescent="0.25">
      <c r="B17" s="711" t="s">
        <v>321</v>
      </c>
      <c r="C17" s="706" t="s">
        <v>126</v>
      </c>
      <c r="D17" s="503" t="s">
        <v>409</v>
      </c>
      <c r="E17" s="707" t="s">
        <v>410</v>
      </c>
      <c r="F17" s="718" t="s">
        <v>399</v>
      </c>
      <c r="G17" s="706">
        <v>4</v>
      </c>
      <c r="H17" s="503">
        <v>7</v>
      </c>
      <c r="I17" s="503" t="s">
        <v>404</v>
      </c>
      <c r="J17" s="503" t="s">
        <v>404</v>
      </c>
      <c r="K17" s="503" t="s">
        <v>404</v>
      </c>
      <c r="L17" s="503">
        <v>10</v>
      </c>
      <c r="M17" s="707">
        <v>15</v>
      </c>
      <c r="N17" s="715" t="s">
        <v>411</v>
      </c>
    </row>
    <row r="18" spans="2:14" x14ac:dyDescent="0.25">
      <c r="B18" s="711" t="s">
        <v>322</v>
      </c>
      <c r="C18" s="706" t="s">
        <v>126</v>
      </c>
      <c r="D18" s="503" t="s">
        <v>409</v>
      </c>
      <c r="E18" s="707" t="s">
        <v>322</v>
      </c>
      <c r="F18" s="718" t="s">
        <v>399</v>
      </c>
      <c r="G18" s="706">
        <v>10</v>
      </c>
      <c r="H18" s="503">
        <v>15</v>
      </c>
      <c r="I18" s="503" t="s">
        <v>404</v>
      </c>
      <c r="J18" s="503" t="s">
        <v>404</v>
      </c>
      <c r="K18" s="503" t="s">
        <v>404</v>
      </c>
      <c r="L18" s="503">
        <v>10</v>
      </c>
      <c r="M18" s="707">
        <v>15</v>
      </c>
      <c r="N18" s="715" t="s">
        <v>412</v>
      </c>
    </row>
    <row r="19" spans="2:14" x14ac:dyDescent="0.25">
      <c r="B19" s="711" t="s">
        <v>323</v>
      </c>
      <c r="C19" s="706" t="s">
        <v>126</v>
      </c>
      <c r="D19" s="503" t="s">
        <v>409</v>
      </c>
      <c r="E19" s="707" t="s">
        <v>323</v>
      </c>
      <c r="F19" s="718" t="s">
        <v>399</v>
      </c>
      <c r="G19" s="706">
        <v>5</v>
      </c>
      <c r="H19" s="503">
        <v>10</v>
      </c>
      <c r="I19" s="503" t="s">
        <v>404</v>
      </c>
      <c r="J19" s="503" t="s">
        <v>404</v>
      </c>
      <c r="K19" s="503" t="s">
        <v>404</v>
      </c>
      <c r="L19" s="503">
        <v>10</v>
      </c>
      <c r="M19" s="707">
        <v>15</v>
      </c>
      <c r="N19" s="715" t="s">
        <v>412</v>
      </c>
    </row>
    <row r="20" spans="2:14" x14ac:dyDescent="0.25">
      <c r="B20" s="711" t="s">
        <v>324</v>
      </c>
      <c r="C20" s="706" t="s">
        <v>126</v>
      </c>
      <c r="D20" s="503" t="s">
        <v>409</v>
      </c>
      <c r="E20" s="707" t="s">
        <v>324</v>
      </c>
      <c r="F20" s="718" t="s">
        <v>399</v>
      </c>
      <c r="G20" s="706">
        <v>10</v>
      </c>
      <c r="H20" s="503">
        <v>15</v>
      </c>
      <c r="I20" s="503" t="s">
        <v>404</v>
      </c>
      <c r="J20" s="503" t="s">
        <v>404</v>
      </c>
      <c r="K20" s="503" t="s">
        <v>404</v>
      </c>
      <c r="L20" s="503">
        <v>10</v>
      </c>
      <c r="M20" s="707">
        <v>15</v>
      </c>
      <c r="N20" s="715" t="s">
        <v>412</v>
      </c>
    </row>
    <row r="21" spans="2:14" x14ac:dyDescent="0.25">
      <c r="B21" s="711" t="s">
        <v>325</v>
      </c>
      <c r="C21" s="706" t="s">
        <v>126</v>
      </c>
      <c r="D21" s="503" t="s">
        <v>409</v>
      </c>
      <c r="E21" s="707" t="s">
        <v>325</v>
      </c>
      <c r="F21" s="718" t="s">
        <v>399</v>
      </c>
      <c r="G21" s="706">
        <v>5</v>
      </c>
      <c r="H21" s="503">
        <v>10</v>
      </c>
      <c r="I21" s="503" t="s">
        <v>404</v>
      </c>
      <c r="J21" s="503" t="s">
        <v>404</v>
      </c>
      <c r="K21" s="503" t="s">
        <v>404</v>
      </c>
      <c r="L21" s="503">
        <v>3</v>
      </c>
      <c r="M21" s="707">
        <v>10</v>
      </c>
      <c r="N21" s="715" t="s">
        <v>412</v>
      </c>
    </row>
    <row r="22" spans="2:14" ht="28.9" customHeight="1" x14ac:dyDescent="0.25">
      <c r="B22" s="711" t="s">
        <v>326</v>
      </c>
      <c r="C22" s="816" t="s">
        <v>401</v>
      </c>
      <c r="D22" s="505" t="s">
        <v>401</v>
      </c>
      <c r="E22" s="707" t="s">
        <v>413</v>
      </c>
      <c r="F22" s="718" t="s">
        <v>404</v>
      </c>
      <c r="G22" s="706" t="s">
        <v>404</v>
      </c>
      <c r="H22" s="503" t="s">
        <v>404</v>
      </c>
      <c r="I22" s="503" t="s">
        <v>404</v>
      </c>
      <c r="J22" s="503">
        <v>1</v>
      </c>
      <c r="K22" s="503" t="s">
        <v>404</v>
      </c>
      <c r="L22" s="503" t="s">
        <v>404</v>
      </c>
      <c r="M22" s="707" t="s">
        <v>404</v>
      </c>
      <c r="N22" s="715" t="s">
        <v>414</v>
      </c>
    </row>
    <row r="23" spans="2:14" x14ac:dyDescent="0.25">
      <c r="B23" s="711" t="s">
        <v>327</v>
      </c>
      <c r="C23" s="706" t="s">
        <v>126</v>
      </c>
      <c r="D23" s="503" t="s">
        <v>409</v>
      </c>
      <c r="E23" s="707" t="s">
        <v>327</v>
      </c>
      <c r="F23" s="718" t="s">
        <v>399</v>
      </c>
      <c r="G23" s="706">
        <v>5</v>
      </c>
      <c r="H23" s="503">
        <v>10</v>
      </c>
      <c r="I23" s="503" t="s">
        <v>404</v>
      </c>
      <c r="J23" s="503" t="s">
        <v>404</v>
      </c>
      <c r="K23" s="503" t="s">
        <v>404</v>
      </c>
      <c r="L23" s="503">
        <v>3</v>
      </c>
      <c r="M23" s="707">
        <v>10</v>
      </c>
      <c r="N23" s="715" t="s">
        <v>412</v>
      </c>
    </row>
    <row r="24" spans="2:14" x14ac:dyDescent="0.25">
      <c r="B24" s="711" t="s">
        <v>328</v>
      </c>
      <c r="C24" s="706" t="s">
        <v>126</v>
      </c>
      <c r="D24" s="503" t="s">
        <v>409</v>
      </c>
      <c r="E24" s="707" t="s">
        <v>328</v>
      </c>
      <c r="F24" s="718" t="s">
        <v>399</v>
      </c>
      <c r="G24" s="706">
        <v>5</v>
      </c>
      <c r="H24" s="503">
        <v>10</v>
      </c>
      <c r="I24" s="503" t="s">
        <v>404</v>
      </c>
      <c r="J24" s="503" t="s">
        <v>404</v>
      </c>
      <c r="K24" s="503" t="s">
        <v>404</v>
      </c>
      <c r="L24" s="503">
        <v>3</v>
      </c>
      <c r="M24" s="707">
        <v>10</v>
      </c>
      <c r="N24" s="715" t="s">
        <v>412</v>
      </c>
    </row>
    <row r="25" spans="2:14" x14ac:dyDescent="0.25">
      <c r="B25" s="711" t="s">
        <v>329</v>
      </c>
      <c r="C25" s="706" t="s">
        <v>126</v>
      </c>
      <c r="D25" s="503" t="s">
        <v>409</v>
      </c>
      <c r="E25" s="707" t="s">
        <v>329</v>
      </c>
      <c r="F25" s="718" t="s">
        <v>399</v>
      </c>
      <c r="G25" s="706">
        <v>10</v>
      </c>
      <c r="H25" s="503">
        <v>15</v>
      </c>
      <c r="I25" s="503" t="s">
        <v>404</v>
      </c>
      <c r="J25" s="503" t="s">
        <v>404</v>
      </c>
      <c r="K25" s="503" t="s">
        <v>404</v>
      </c>
      <c r="L25" s="503">
        <v>7</v>
      </c>
      <c r="M25" s="707">
        <v>15</v>
      </c>
      <c r="N25" s="715" t="s">
        <v>412</v>
      </c>
    </row>
    <row r="26" spans="2:14" x14ac:dyDescent="0.25">
      <c r="B26" s="711" t="s">
        <v>330</v>
      </c>
      <c r="C26" s="706" t="s">
        <v>126</v>
      </c>
      <c r="D26" s="503" t="s">
        <v>409</v>
      </c>
      <c r="E26" s="707" t="s">
        <v>330</v>
      </c>
      <c r="F26" s="718" t="s">
        <v>399</v>
      </c>
      <c r="G26" s="706">
        <v>5</v>
      </c>
      <c r="H26" s="503">
        <v>10</v>
      </c>
      <c r="I26" s="503" t="s">
        <v>404</v>
      </c>
      <c r="J26" s="503" t="s">
        <v>404</v>
      </c>
      <c r="K26" s="503" t="s">
        <v>404</v>
      </c>
      <c r="L26" s="503">
        <v>3</v>
      </c>
      <c r="M26" s="707">
        <v>10</v>
      </c>
      <c r="N26" s="715" t="s">
        <v>412</v>
      </c>
    </row>
    <row r="27" spans="2:14" ht="28.9" customHeight="1" x14ac:dyDescent="0.25">
      <c r="B27" s="711" t="s">
        <v>331</v>
      </c>
      <c r="C27" s="816" t="s">
        <v>401</v>
      </c>
      <c r="D27" s="505" t="s">
        <v>401</v>
      </c>
      <c r="E27" s="707" t="s">
        <v>413</v>
      </c>
      <c r="F27" s="718" t="s">
        <v>404</v>
      </c>
      <c r="G27" s="706" t="s">
        <v>404</v>
      </c>
      <c r="H27" s="503" t="s">
        <v>404</v>
      </c>
      <c r="I27" s="503" t="s">
        <v>404</v>
      </c>
      <c r="J27" s="503">
        <v>1</v>
      </c>
      <c r="K27" s="503" t="s">
        <v>404</v>
      </c>
      <c r="L27" s="503" t="s">
        <v>404</v>
      </c>
      <c r="M27" s="707" t="s">
        <v>404</v>
      </c>
      <c r="N27" s="715" t="s">
        <v>414</v>
      </c>
    </row>
    <row r="28" spans="2:14" ht="28.9" customHeight="1" x14ac:dyDescent="0.25">
      <c r="B28" s="711" t="s">
        <v>332</v>
      </c>
      <c r="C28" s="816" t="s">
        <v>401</v>
      </c>
      <c r="D28" s="505" t="s">
        <v>401</v>
      </c>
      <c r="E28" s="707" t="s">
        <v>413</v>
      </c>
      <c r="F28" s="718" t="s">
        <v>404</v>
      </c>
      <c r="G28" s="706" t="s">
        <v>404</v>
      </c>
      <c r="H28" s="503" t="s">
        <v>404</v>
      </c>
      <c r="I28" s="503" t="s">
        <v>404</v>
      </c>
      <c r="J28" s="503">
        <v>1</v>
      </c>
      <c r="K28" s="503" t="s">
        <v>404</v>
      </c>
      <c r="L28" s="503" t="s">
        <v>404</v>
      </c>
      <c r="M28" s="707" t="s">
        <v>404</v>
      </c>
      <c r="N28" s="715" t="s">
        <v>414</v>
      </c>
    </row>
    <row r="29" spans="2:14" x14ac:dyDescent="0.25">
      <c r="B29" s="711" t="s">
        <v>333</v>
      </c>
      <c r="C29" s="706" t="s">
        <v>126</v>
      </c>
      <c r="D29" s="503" t="s">
        <v>409</v>
      </c>
      <c r="E29" s="707" t="s">
        <v>333</v>
      </c>
      <c r="F29" s="718" t="s">
        <v>399</v>
      </c>
      <c r="G29" s="706">
        <v>10</v>
      </c>
      <c r="H29" s="503">
        <v>15</v>
      </c>
      <c r="I29" s="503" t="s">
        <v>404</v>
      </c>
      <c r="J29" s="503" t="s">
        <v>404</v>
      </c>
      <c r="K29" s="503" t="s">
        <v>404</v>
      </c>
      <c r="L29" s="503">
        <v>7</v>
      </c>
      <c r="M29" s="707">
        <v>15</v>
      </c>
      <c r="N29" s="715" t="s">
        <v>412</v>
      </c>
    </row>
    <row r="30" spans="2:14" x14ac:dyDescent="0.25">
      <c r="B30" s="711" t="s">
        <v>334</v>
      </c>
      <c r="C30" s="706" t="s">
        <v>126</v>
      </c>
      <c r="D30" s="503" t="s">
        <v>409</v>
      </c>
      <c r="E30" s="707" t="s">
        <v>415</v>
      </c>
      <c r="F30" s="718" t="s">
        <v>399</v>
      </c>
      <c r="G30" s="706">
        <v>3</v>
      </c>
      <c r="H30" s="503">
        <v>5</v>
      </c>
      <c r="I30" s="503" t="s">
        <v>404</v>
      </c>
      <c r="J30" s="503" t="s">
        <v>404</v>
      </c>
      <c r="K30" s="503" t="s">
        <v>404</v>
      </c>
      <c r="L30" s="503">
        <v>4</v>
      </c>
      <c r="M30" s="707">
        <v>5</v>
      </c>
      <c r="N30" s="715" t="s">
        <v>416</v>
      </c>
    </row>
    <row r="31" spans="2:14" x14ac:dyDescent="0.25">
      <c r="B31" s="711" t="s">
        <v>336</v>
      </c>
      <c r="C31" s="706" t="s">
        <v>126</v>
      </c>
      <c r="D31" s="503" t="s">
        <v>409</v>
      </c>
      <c r="E31" s="707" t="s">
        <v>336</v>
      </c>
      <c r="F31" s="718" t="s">
        <v>399</v>
      </c>
      <c r="G31" s="706">
        <v>3</v>
      </c>
      <c r="H31" s="503">
        <v>5</v>
      </c>
      <c r="I31" s="503" t="s">
        <v>404</v>
      </c>
      <c r="J31" s="503" t="s">
        <v>404</v>
      </c>
      <c r="K31" s="503" t="s">
        <v>404</v>
      </c>
      <c r="L31" s="503">
        <v>4</v>
      </c>
      <c r="M31" s="707">
        <v>5</v>
      </c>
      <c r="N31" s="715" t="s">
        <v>412</v>
      </c>
    </row>
    <row r="32" spans="2:14" x14ac:dyDescent="0.25">
      <c r="B32" s="711" t="s">
        <v>337</v>
      </c>
      <c r="C32" s="706" t="s">
        <v>126</v>
      </c>
      <c r="D32" s="503" t="s">
        <v>409</v>
      </c>
      <c r="E32" s="707" t="s">
        <v>337</v>
      </c>
      <c r="F32" s="718" t="s">
        <v>399</v>
      </c>
      <c r="G32" s="706">
        <v>5</v>
      </c>
      <c r="H32" s="503">
        <v>10</v>
      </c>
      <c r="I32" s="503" t="s">
        <v>404</v>
      </c>
      <c r="J32" s="503" t="s">
        <v>404</v>
      </c>
      <c r="K32" s="503" t="s">
        <v>404</v>
      </c>
      <c r="L32" s="503">
        <v>20</v>
      </c>
      <c r="M32" s="707">
        <v>10</v>
      </c>
      <c r="N32" s="715" t="s">
        <v>412</v>
      </c>
    </row>
    <row r="33" spans="2:14" x14ac:dyDescent="0.25">
      <c r="B33" s="711" t="s">
        <v>338</v>
      </c>
      <c r="C33" s="706" t="s">
        <v>126</v>
      </c>
      <c r="D33" s="503" t="s">
        <v>409</v>
      </c>
      <c r="E33" s="707" t="s">
        <v>338</v>
      </c>
      <c r="F33" s="718" t="s">
        <v>399</v>
      </c>
      <c r="G33" s="706">
        <v>3</v>
      </c>
      <c r="H33" s="503">
        <v>5</v>
      </c>
      <c r="I33" s="503" t="s">
        <v>404</v>
      </c>
      <c r="J33" s="503" t="s">
        <v>404</v>
      </c>
      <c r="K33" s="503" t="s">
        <v>404</v>
      </c>
      <c r="L33" s="503">
        <v>2</v>
      </c>
      <c r="M33" s="707" t="s">
        <v>404</v>
      </c>
      <c r="N33" s="715" t="s">
        <v>412</v>
      </c>
    </row>
    <row r="34" spans="2:14" x14ac:dyDescent="0.25">
      <c r="B34" s="711" t="s">
        <v>339</v>
      </c>
      <c r="C34" s="706" t="s">
        <v>126</v>
      </c>
      <c r="D34" s="503" t="s">
        <v>409</v>
      </c>
      <c r="E34" s="707" t="s">
        <v>339</v>
      </c>
      <c r="F34" s="718" t="s">
        <v>399</v>
      </c>
      <c r="G34" s="706">
        <v>10</v>
      </c>
      <c r="H34" s="503">
        <v>20</v>
      </c>
      <c r="I34" s="503" t="s">
        <v>404</v>
      </c>
      <c r="J34" s="503" t="s">
        <v>404</v>
      </c>
      <c r="K34" s="503" t="s">
        <v>404</v>
      </c>
      <c r="L34" s="503">
        <v>10</v>
      </c>
      <c r="M34" s="707">
        <v>20</v>
      </c>
      <c r="N34" s="715" t="s">
        <v>412</v>
      </c>
    </row>
    <row r="35" spans="2:14" x14ac:dyDescent="0.25">
      <c r="B35" s="711" t="s">
        <v>340</v>
      </c>
      <c r="C35" s="706" t="s">
        <v>126</v>
      </c>
      <c r="D35" s="503" t="s">
        <v>409</v>
      </c>
      <c r="E35" s="711" t="s">
        <v>340</v>
      </c>
      <c r="F35" s="718" t="s">
        <v>399</v>
      </c>
      <c r="G35" s="706">
        <v>3</v>
      </c>
      <c r="H35" s="503">
        <v>5</v>
      </c>
      <c r="I35" s="503" t="s">
        <v>404</v>
      </c>
      <c r="J35" s="503" t="s">
        <v>404</v>
      </c>
      <c r="K35" s="503" t="s">
        <v>404</v>
      </c>
      <c r="L35" s="503">
        <v>2</v>
      </c>
      <c r="M35" s="707" t="s">
        <v>404</v>
      </c>
      <c r="N35" s="715" t="s">
        <v>412</v>
      </c>
    </row>
    <row r="36" spans="2:14" x14ac:dyDescent="0.25">
      <c r="B36" s="711" t="s">
        <v>341</v>
      </c>
      <c r="C36" s="706" t="s">
        <v>126</v>
      </c>
      <c r="D36" s="503" t="s">
        <v>409</v>
      </c>
      <c r="E36" s="707" t="s">
        <v>341</v>
      </c>
      <c r="F36" s="718" t="s">
        <v>399</v>
      </c>
      <c r="G36" s="706">
        <v>1</v>
      </c>
      <c r="H36" s="503">
        <v>1</v>
      </c>
      <c r="I36" s="503" t="s">
        <v>404</v>
      </c>
      <c r="J36" s="503" t="s">
        <v>404</v>
      </c>
      <c r="K36" s="503" t="s">
        <v>404</v>
      </c>
      <c r="L36" s="503">
        <v>1</v>
      </c>
      <c r="M36" s="707">
        <v>1</v>
      </c>
      <c r="N36" s="715" t="s">
        <v>412</v>
      </c>
    </row>
    <row r="37" spans="2:14" x14ac:dyDescent="0.25">
      <c r="B37" s="711" t="s">
        <v>342</v>
      </c>
      <c r="C37" s="706" t="s">
        <v>402</v>
      </c>
      <c r="D37" s="503" t="s">
        <v>402</v>
      </c>
      <c r="E37" s="713" t="s">
        <v>403</v>
      </c>
      <c r="F37" s="718" t="s">
        <v>404</v>
      </c>
      <c r="G37" s="706" t="s">
        <v>404</v>
      </c>
      <c r="H37" s="503" t="s">
        <v>404</v>
      </c>
      <c r="I37" s="503" t="s">
        <v>404</v>
      </c>
      <c r="J37" s="503" t="s">
        <v>404</v>
      </c>
      <c r="K37" s="503">
        <v>0</v>
      </c>
      <c r="L37" s="503" t="s">
        <v>404</v>
      </c>
      <c r="M37" s="707" t="s">
        <v>404</v>
      </c>
      <c r="N37" s="715" t="s">
        <v>403</v>
      </c>
    </row>
    <row r="38" spans="2:14" x14ac:dyDescent="0.25">
      <c r="B38" s="711" t="s">
        <v>345</v>
      </c>
      <c r="C38" s="706" t="s">
        <v>126</v>
      </c>
      <c r="D38" s="503" t="s">
        <v>409</v>
      </c>
      <c r="E38" s="707" t="s">
        <v>345</v>
      </c>
      <c r="F38" s="718" t="s">
        <v>399</v>
      </c>
      <c r="G38" s="706">
        <v>1</v>
      </c>
      <c r="H38" s="503">
        <v>3</v>
      </c>
      <c r="I38" s="503" t="s">
        <v>404</v>
      </c>
      <c r="J38" s="503" t="s">
        <v>404</v>
      </c>
      <c r="K38" s="503" t="s">
        <v>404</v>
      </c>
      <c r="L38" s="503">
        <v>2</v>
      </c>
      <c r="M38" s="707">
        <v>3</v>
      </c>
      <c r="N38" s="715" t="s">
        <v>412</v>
      </c>
    </row>
    <row r="39" spans="2:14" x14ac:dyDescent="0.25">
      <c r="B39" s="711" t="s">
        <v>346</v>
      </c>
      <c r="C39" s="706" t="s">
        <v>126</v>
      </c>
      <c r="D39" s="503" t="s">
        <v>409</v>
      </c>
      <c r="E39" s="707" t="s">
        <v>346</v>
      </c>
      <c r="F39" s="718" t="s">
        <v>399</v>
      </c>
      <c r="G39" s="706">
        <v>5</v>
      </c>
      <c r="H39" s="503">
        <v>10</v>
      </c>
      <c r="I39" s="503" t="s">
        <v>404</v>
      </c>
      <c r="J39" s="503" t="s">
        <v>404</v>
      </c>
      <c r="K39" s="503" t="s">
        <v>404</v>
      </c>
      <c r="L39" s="503">
        <v>5</v>
      </c>
      <c r="M39" s="707">
        <v>10</v>
      </c>
      <c r="N39" s="715" t="s">
        <v>412</v>
      </c>
    </row>
    <row r="40" spans="2:14" x14ac:dyDescent="0.25">
      <c r="B40" s="711" t="s">
        <v>347</v>
      </c>
      <c r="C40" s="706" t="s">
        <v>402</v>
      </c>
      <c r="D40" s="503" t="s">
        <v>402</v>
      </c>
      <c r="E40" s="713" t="s">
        <v>403</v>
      </c>
      <c r="F40" s="718" t="s">
        <v>404</v>
      </c>
      <c r="G40" s="706" t="s">
        <v>404</v>
      </c>
      <c r="H40" s="503" t="s">
        <v>404</v>
      </c>
      <c r="I40" s="503" t="s">
        <v>404</v>
      </c>
      <c r="J40" s="503" t="s">
        <v>404</v>
      </c>
      <c r="K40" s="503">
        <v>0</v>
      </c>
      <c r="L40" s="503" t="s">
        <v>404</v>
      </c>
      <c r="M40" s="707" t="s">
        <v>404</v>
      </c>
      <c r="N40" s="715" t="s">
        <v>403</v>
      </c>
    </row>
    <row r="41" spans="2:14" x14ac:dyDescent="0.25">
      <c r="B41" s="711" t="s">
        <v>348</v>
      </c>
      <c r="C41" s="706" t="s">
        <v>126</v>
      </c>
      <c r="D41" s="503" t="s">
        <v>409</v>
      </c>
      <c r="E41" s="707" t="s">
        <v>348</v>
      </c>
      <c r="F41" s="718" t="s">
        <v>399</v>
      </c>
      <c r="G41" s="706">
        <v>15</v>
      </c>
      <c r="H41" s="503">
        <v>20</v>
      </c>
      <c r="I41" s="503" t="s">
        <v>404</v>
      </c>
      <c r="J41" s="503" t="s">
        <v>404</v>
      </c>
      <c r="K41" s="503" t="s">
        <v>404</v>
      </c>
      <c r="L41" s="503">
        <v>15</v>
      </c>
      <c r="M41" s="707">
        <v>20</v>
      </c>
      <c r="N41" s="715" t="s">
        <v>412</v>
      </c>
    </row>
    <row r="42" spans="2:14" x14ac:dyDescent="0.25">
      <c r="B42" s="711" t="s">
        <v>349</v>
      </c>
      <c r="C42" s="706" t="s">
        <v>402</v>
      </c>
      <c r="D42" s="503" t="s">
        <v>402</v>
      </c>
      <c r="E42" s="713" t="s">
        <v>403</v>
      </c>
      <c r="F42" s="718" t="s">
        <v>404</v>
      </c>
      <c r="G42" s="706" t="s">
        <v>404</v>
      </c>
      <c r="H42" s="503" t="s">
        <v>404</v>
      </c>
      <c r="I42" s="503" t="s">
        <v>404</v>
      </c>
      <c r="J42" s="503" t="s">
        <v>404</v>
      </c>
      <c r="K42" s="503">
        <v>0</v>
      </c>
      <c r="L42" s="503" t="s">
        <v>404</v>
      </c>
      <c r="M42" s="707" t="s">
        <v>404</v>
      </c>
      <c r="N42" s="715" t="s">
        <v>403</v>
      </c>
    </row>
    <row r="43" spans="2:14" ht="30" x14ac:dyDescent="0.25">
      <c r="B43" s="711" t="s">
        <v>354</v>
      </c>
      <c r="C43" s="816" t="s">
        <v>401</v>
      </c>
      <c r="D43" s="505" t="s">
        <v>401</v>
      </c>
      <c r="E43" s="707" t="s">
        <v>346</v>
      </c>
      <c r="F43" s="718" t="s">
        <v>404</v>
      </c>
      <c r="G43" s="706" t="s">
        <v>404</v>
      </c>
      <c r="H43" s="503" t="s">
        <v>404</v>
      </c>
      <c r="I43" s="503" t="s">
        <v>404</v>
      </c>
      <c r="J43" s="503">
        <v>1</v>
      </c>
      <c r="K43" s="503" t="s">
        <v>404</v>
      </c>
      <c r="L43" s="503" t="s">
        <v>404</v>
      </c>
      <c r="M43" s="503" t="s">
        <v>404</v>
      </c>
      <c r="N43" s="715" t="s">
        <v>417</v>
      </c>
    </row>
    <row r="44" spans="2:14" x14ac:dyDescent="0.25">
      <c r="B44" s="711" t="s">
        <v>351</v>
      </c>
      <c r="C44" s="706" t="s">
        <v>126</v>
      </c>
      <c r="D44" s="503" t="s">
        <v>409</v>
      </c>
      <c r="E44" s="707" t="s">
        <v>351</v>
      </c>
      <c r="F44" s="718" t="s">
        <v>399</v>
      </c>
      <c r="G44" s="706">
        <v>3</v>
      </c>
      <c r="H44" s="503">
        <v>5</v>
      </c>
      <c r="I44" s="503" t="s">
        <v>404</v>
      </c>
      <c r="J44" s="503" t="s">
        <v>404</v>
      </c>
      <c r="K44" s="503" t="s">
        <v>404</v>
      </c>
      <c r="L44" s="503">
        <v>2</v>
      </c>
      <c r="M44" s="707">
        <v>5</v>
      </c>
      <c r="N44" s="715" t="s">
        <v>412</v>
      </c>
    </row>
    <row r="45" spans="2:14" x14ac:dyDescent="0.25">
      <c r="B45" s="711" t="s">
        <v>352</v>
      </c>
      <c r="C45" s="706" t="s">
        <v>126</v>
      </c>
      <c r="D45" s="503" t="s">
        <v>409</v>
      </c>
      <c r="E45" s="707" t="s">
        <v>352</v>
      </c>
      <c r="F45" s="718" t="s">
        <v>399</v>
      </c>
      <c r="G45" s="706">
        <v>3</v>
      </c>
      <c r="H45" s="503">
        <v>5</v>
      </c>
      <c r="I45" s="503" t="s">
        <v>404</v>
      </c>
      <c r="J45" s="503" t="s">
        <v>404</v>
      </c>
      <c r="K45" s="503" t="s">
        <v>404</v>
      </c>
      <c r="L45" s="503">
        <v>2</v>
      </c>
      <c r="M45" s="707">
        <v>5</v>
      </c>
      <c r="N45" s="715" t="s">
        <v>412</v>
      </c>
    </row>
    <row r="46" spans="2:14" ht="30" x14ac:dyDescent="0.25">
      <c r="B46" s="711" t="s">
        <v>353</v>
      </c>
      <c r="C46" s="816" t="s">
        <v>401</v>
      </c>
      <c r="D46" s="505" t="s">
        <v>401</v>
      </c>
      <c r="E46" s="713" t="s">
        <v>403</v>
      </c>
      <c r="F46" s="718" t="s">
        <v>404</v>
      </c>
      <c r="G46" s="706" t="s">
        <v>404</v>
      </c>
      <c r="H46" s="503" t="s">
        <v>404</v>
      </c>
      <c r="I46" s="503" t="s">
        <v>404</v>
      </c>
      <c r="J46" s="503">
        <v>1</v>
      </c>
      <c r="K46" s="503" t="s">
        <v>404</v>
      </c>
      <c r="L46" s="503" t="s">
        <v>404</v>
      </c>
      <c r="M46" s="707" t="s">
        <v>404</v>
      </c>
      <c r="N46" s="715" t="s">
        <v>403</v>
      </c>
    </row>
    <row r="47" spans="2:14" x14ac:dyDescent="0.25">
      <c r="B47" s="711" t="s">
        <v>350</v>
      </c>
      <c r="C47" s="706" t="s">
        <v>126</v>
      </c>
      <c r="D47" s="503" t="s">
        <v>409</v>
      </c>
      <c r="E47" s="707" t="s">
        <v>418</v>
      </c>
      <c r="F47" s="718" t="s">
        <v>399</v>
      </c>
      <c r="G47" s="706">
        <v>3</v>
      </c>
      <c r="H47" s="503">
        <v>5</v>
      </c>
      <c r="I47" s="503" t="s">
        <v>404</v>
      </c>
      <c r="J47" s="503" t="s">
        <v>404</v>
      </c>
      <c r="K47" s="503" t="s">
        <v>404</v>
      </c>
      <c r="L47" s="503">
        <v>2</v>
      </c>
      <c r="M47" s="707">
        <v>10</v>
      </c>
      <c r="N47" s="715" t="s">
        <v>419</v>
      </c>
    </row>
    <row r="48" spans="2:14" ht="30" x14ac:dyDescent="0.25">
      <c r="B48" s="711" t="s">
        <v>355</v>
      </c>
      <c r="C48" s="816" t="s">
        <v>401</v>
      </c>
      <c r="D48" s="505" t="s">
        <v>401</v>
      </c>
      <c r="E48" s="713" t="s">
        <v>403</v>
      </c>
      <c r="F48" s="718" t="s">
        <v>404</v>
      </c>
      <c r="G48" s="706" t="s">
        <v>404</v>
      </c>
      <c r="H48" s="503" t="s">
        <v>404</v>
      </c>
      <c r="I48" s="503" t="s">
        <v>404</v>
      </c>
      <c r="J48" s="503">
        <v>1</v>
      </c>
      <c r="K48" s="503" t="s">
        <v>404</v>
      </c>
      <c r="L48" s="503" t="s">
        <v>404</v>
      </c>
      <c r="M48" s="707" t="s">
        <v>404</v>
      </c>
      <c r="N48" s="715" t="s">
        <v>403</v>
      </c>
    </row>
    <row r="49" spans="2:14" x14ac:dyDescent="0.25">
      <c r="B49" s="711" t="s">
        <v>356</v>
      </c>
      <c r="C49" s="706" t="s">
        <v>126</v>
      </c>
      <c r="D49" s="503" t="s">
        <v>409</v>
      </c>
      <c r="E49" s="707" t="s">
        <v>356</v>
      </c>
      <c r="F49" s="718" t="s">
        <v>399</v>
      </c>
      <c r="G49" s="706">
        <v>3</v>
      </c>
      <c r="H49" s="503">
        <v>5</v>
      </c>
      <c r="I49" s="503" t="s">
        <v>404</v>
      </c>
      <c r="J49" s="503" t="s">
        <v>404</v>
      </c>
      <c r="K49" s="503" t="s">
        <v>404</v>
      </c>
      <c r="L49" s="503">
        <v>1</v>
      </c>
      <c r="M49" s="707">
        <v>1</v>
      </c>
      <c r="N49" s="715" t="s">
        <v>412</v>
      </c>
    </row>
    <row r="50" spans="2:14" ht="30" x14ac:dyDescent="0.25">
      <c r="B50" s="711" t="s">
        <v>357</v>
      </c>
      <c r="C50" s="816" t="s">
        <v>401</v>
      </c>
      <c r="D50" s="505" t="s">
        <v>401</v>
      </c>
      <c r="E50" s="707" t="s">
        <v>339</v>
      </c>
      <c r="F50" s="718" t="s">
        <v>404</v>
      </c>
      <c r="G50" s="706" t="s">
        <v>404</v>
      </c>
      <c r="H50" s="503" t="s">
        <v>404</v>
      </c>
      <c r="I50" s="503" t="s">
        <v>404</v>
      </c>
      <c r="J50" s="503">
        <v>1</v>
      </c>
      <c r="K50" s="503" t="s">
        <v>404</v>
      </c>
      <c r="L50" s="503" t="s">
        <v>404</v>
      </c>
      <c r="M50" s="707" t="s">
        <v>404</v>
      </c>
      <c r="N50" s="715" t="s">
        <v>420</v>
      </c>
    </row>
    <row r="51" spans="2:14" x14ac:dyDescent="0.25">
      <c r="B51" s="711" t="s">
        <v>106</v>
      </c>
      <c r="C51" s="706" t="s">
        <v>126</v>
      </c>
      <c r="D51" s="503" t="s">
        <v>409</v>
      </c>
      <c r="E51" s="711" t="s">
        <v>106</v>
      </c>
      <c r="F51" s="718" t="s">
        <v>399</v>
      </c>
      <c r="G51" s="706">
        <v>27</v>
      </c>
      <c r="H51" s="503" t="s">
        <v>421</v>
      </c>
      <c r="I51" s="503" t="s">
        <v>404</v>
      </c>
      <c r="J51" s="503" t="s">
        <v>404</v>
      </c>
      <c r="K51" s="503" t="s">
        <v>404</v>
      </c>
      <c r="L51" s="503">
        <v>16</v>
      </c>
      <c r="M51" s="707" t="s">
        <v>404</v>
      </c>
      <c r="N51" s="715" t="s">
        <v>403</v>
      </c>
    </row>
    <row r="52" spans="2:14" x14ac:dyDescent="0.25">
      <c r="B52" s="711" t="s">
        <v>358</v>
      </c>
      <c r="C52" s="706" t="s">
        <v>126</v>
      </c>
      <c r="D52" s="503" t="s">
        <v>409</v>
      </c>
      <c r="E52" s="707" t="s">
        <v>358</v>
      </c>
      <c r="F52" s="718" t="s">
        <v>399</v>
      </c>
      <c r="G52" s="706">
        <v>3</v>
      </c>
      <c r="H52" s="503">
        <v>5</v>
      </c>
      <c r="I52" s="503" t="s">
        <v>404</v>
      </c>
      <c r="J52" s="503" t="s">
        <v>404</v>
      </c>
      <c r="K52" s="503" t="s">
        <v>404</v>
      </c>
      <c r="L52" s="503">
        <v>2</v>
      </c>
      <c r="M52" s="707">
        <v>5</v>
      </c>
      <c r="N52" s="715" t="s">
        <v>412</v>
      </c>
    </row>
    <row r="53" spans="2:14" x14ac:dyDescent="0.25">
      <c r="B53" s="711" t="s">
        <v>359</v>
      </c>
      <c r="C53" s="706" t="s">
        <v>402</v>
      </c>
      <c r="D53" s="503" t="s">
        <v>402</v>
      </c>
      <c r="E53" s="713" t="s">
        <v>403</v>
      </c>
      <c r="F53" s="718" t="s">
        <v>404</v>
      </c>
      <c r="G53" s="706" t="s">
        <v>404</v>
      </c>
      <c r="H53" s="503" t="s">
        <v>404</v>
      </c>
      <c r="I53" s="503" t="s">
        <v>404</v>
      </c>
      <c r="J53" s="503" t="s">
        <v>404</v>
      </c>
      <c r="K53" s="503">
        <v>0</v>
      </c>
      <c r="L53" s="503" t="s">
        <v>404</v>
      </c>
      <c r="M53" s="707" t="s">
        <v>404</v>
      </c>
      <c r="N53" s="715" t="s">
        <v>403</v>
      </c>
    </row>
    <row r="54" spans="2:14" x14ac:dyDescent="0.25">
      <c r="B54" s="711" t="s">
        <v>360</v>
      </c>
      <c r="C54" s="706" t="s">
        <v>126</v>
      </c>
      <c r="D54" s="503" t="s">
        <v>409</v>
      </c>
      <c r="E54" s="707" t="s">
        <v>360</v>
      </c>
      <c r="F54" s="718" t="s">
        <v>399</v>
      </c>
      <c r="G54" s="706">
        <v>3</v>
      </c>
      <c r="H54" s="503">
        <v>5</v>
      </c>
      <c r="I54" s="503" t="s">
        <v>404</v>
      </c>
      <c r="J54" s="503" t="s">
        <v>404</v>
      </c>
      <c r="K54" s="503" t="s">
        <v>404</v>
      </c>
      <c r="L54" s="503">
        <v>1</v>
      </c>
      <c r="M54" s="707">
        <v>1</v>
      </c>
      <c r="N54" s="715" t="s">
        <v>412</v>
      </c>
    </row>
    <row r="55" spans="2:14" ht="30" x14ac:dyDescent="0.25">
      <c r="B55" s="711" t="s">
        <v>361</v>
      </c>
      <c r="C55" s="816" t="s">
        <v>401</v>
      </c>
      <c r="D55" s="505" t="s">
        <v>401</v>
      </c>
      <c r="E55" s="713" t="s">
        <v>403</v>
      </c>
      <c r="F55" s="718" t="s">
        <v>404</v>
      </c>
      <c r="G55" s="706" t="s">
        <v>404</v>
      </c>
      <c r="H55" s="503" t="s">
        <v>404</v>
      </c>
      <c r="I55" s="503" t="s">
        <v>404</v>
      </c>
      <c r="J55" s="503">
        <v>1</v>
      </c>
      <c r="K55" s="503" t="s">
        <v>404</v>
      </c>
      <c r="L55" s="503">
        <v>2</v>
      </c>
      <c r="M55" s="707">
        <v>5</v>
      </c>
      <c r="N55" s="715" t="s">
        <v>412</v>
      </c>
    </row>
    <row r="56" spans="2:14" x14ac:dyDescent="0.25">
      <c r="B56" s="711" t="s">
        <v>362</v>
      </c>
      <c r="C56" s="706" t="s">
        <v>126</v>
      </c>
      <c r="D56" s="503" t="s">
        <v>409</v>
      </c>
      <c r="E56" s="718" t="s">
        <v>362</v>
      </c>
      <c r="F56" s="718" t="s">
        <v>399</v>
      </c>
      <c r="G56" s="706">
        <v>3</v>
      </c>
      <c r="H56" s="503">
        <v>5</v>
      </c>
      <c r="I56" s="503" t="s">
        <v>404</v>
      </c>
      <c r="J56" s="503" t="s">
        <v>404</v>
      </c>
      <c r="K56" s="503" t="s">
        <v>404</v>
      </c>
      <c r="L56" s="503">
        <v>1</v>
      </c>
      <c r="M56" s="707">
        <v>1</v>
      </c>
      <c r="N56" s="715" t="s">
        <v>412</v>
      </c>
    </row>
    <row r="57" spans="2:14" x14ac:dyDescent="0.25">
      <c r="B57" s="711" t="s">
        <v>363</v>
      </c>
      <c r="C57" s="706" t="s">
        <v>126</v>
      </c>
      <c r="D57" s="503" t="s">
        <v>409</v>
      </c>
      <c r="E57" s="707" t="s">
        <v>422</v>
      </c>
      <c r="F57" s="718" t="s">
        <v>399</v>
      </c>
      <c r="G57" s="706">
        <v>30</v>
      </c>
      <c r="H57" s="503" t="s">
        <v>421</v>
      </c>
      <c r="I57" s="503" t="s">
        <v>404</v>
      </c>
      <c r="J57" s="503" t="s">
        <v>404</v>
      </c>
      <c r="K57" s="503" t="s">
        <v>404</v>
      </c>
      <c r="L57" s="503" t="s">
        <v>421</v>
      </c>
      <c r="M57" s="707" t="s">
        <v>404</v>
      </c>
      <c r="N57" s="715" t="s">
        <v>423</v>
      </c>
    </row>
    <row r="58" spans="2:14" x14ac:dyDescent="0.25">
      <c r="B58" s="711" t="s">
        <v>364</v>
      </c>
      <c r="C58" s="706" t="s">
        <v>126</v>
      </c>
      <c r="D58" s="503" t="s">
        <v>409</v>
      </c>
      <c r="E58" s="707" t="s">
        <v>364</v>
      </c>
      <c r="F58" s="718" t="s">
        <v>399</v>
      </c>
      <c r="G58" s="706" t="s">
        <v>421</v>
      </c>
      <c r="H58" s="503" t="s">
        <v>421</v>
      </c>
      <c r="I58" s="503" t="s">
        <v>404</v>
      </c>
      <c r="J58" s="503" t="s">
        <v>404</v>
      </c>
      <c r="K58" s="503" t="s">
        <v>404</v>
      </c>
      <c r="L58" s="503">
        <v>15</v>
      </c>
      <c r="M58" s="707" t="s">
        <v>421</v>
      </c>
      <c r="N58" s="715" t="s">
        <v>412</v>
      </c>
    </row>
    <row r="59" spans="2:14" x14ac:dyDescent="0.25">
      <c r="B59" s="711" t="s">
        <v>365</v>
      </c>
      <c r="C59" s="706" t="s">
        <v>126</v>
      </c>
      <c r="D59" s="503" t="s">
        <v>409</v>
      </c>
      <c r="E59" s="707" t="s">
        <v>365</v>
      </c>
      <c r="F59" s="718" t="s">
        <v>399</v>
      </c>
      <c r="G59" s="706">
        <v>15</v>
      </c>
      <c r="H59" s="503" t="s">
        <v>421</v>
      </c>
      <c r="I59" s="503" t="s">
        <v>404</v>
      </c>
      <c r="J59" s="503" t="s">
        <v>404</v>
      </c>
      <c r="K59" s="503" t="s">
        <v>404</v>
      </c>
      <c r="L59" s="503">
        <v>10</v>
      </c>
      <c r="M59" s="707">
        <v>25</v>
      </c>
      <c r="N59" s="715" t="s">
        <v>412</v>
      </c>
    </row>
    <row r="60" spans="2:14" x14ac:dyDescent="0.25">
      <c r="B60" s="711" t="s">
        <v>366</v>
      </c>
      <c r="C60" s="706" t="s">
        <v>126</v>
      </c>
      <c r="D60" s="503" t="s">
        <v>409</v>
      </c>
      <c r="E60" s="707" t="s">
        <v>366</v>
      </c>
      <c r="F60" s="718" t="s">
        <v>399</v>
      </c>
      <c r="G60" s="706">
        <v>30</v>
      </c>
      <c r="H60" s="503" t="s">
        <v>421</v>
      </c>
      <c r="I60" s="503" t="s">
        <v>404</v>
      </c>
      <c r="J60" s="503" t="s">
        <v>404</v>
      </c>
      <c r="K60" s="503" t="s">
        <v>404</v>
      </c>
      <c r="L60" s="503">
        <v>10</v>
      </c>
      <c r="M60" s="707">
        <v>25</v>
      </c>
      <c r="N60" s="715" t="s">
        <v>412</v>
      </c>
    </row>
    <row r="61" spans="2:14" x14ac:dyDescent="0.25">
      <c r="B61" s="711" t="s">
        <v>367</v>
      </c>
      <c r="C61" s="706" t="s">
        <v>126</v>
      </c>
      <c r="D61" s="503" t="s">
        <v>409</v>
      </c>
      <c r="E61" s="707" t="s">
        <v>367</v>
      </c>
      <c r="F61" s="718" t="s">
        <v>399</v>
      </c>
      <c r="G61" s="706">
        <v>1</v>
      </c>
      <c r="H61" s="503">
        <v>3</v>
      </c>
      <c r="I61" s="503" t="s">
        <v>404</v>
      </c>
      <c r="J61" s="503" t="s">
        <v>404</v>
      </c>
      <c r="K61" s="503" t="s">
        <v>404</v>
      </c>
      <c r="L61" s="503">
        <v>2</v>
      </c>
      <c r="M61" s="707" t="s">
        <v>404</v>
      </c>
      <c r="N61" s="715" t="s">
        <v>412</v>
      </c>
    </row>
    <row r="62" spans="2:14" x14ac:dyDescent="0.25">
      <c r="B62" s="711" t="s">
        <v>368</v>
      </c>
      <c r="C62" s="706" t="s">
        <v>126</v>
      </c>
      <c r="D62" s="503" t="s">
        <v>409</v>
      </c>
      <c r="E62" s="707" t="s">
        <v>368</v>
      </c>
      <c r="F62" s="718" t="s">
        <v>399</v>
      </c>
      <c r="G62" s="706">
        <v>7</v>
      </c>
      <c r="H62" s="503">
        <v>15</v>
      </c>
      <c r="I62" s="503" t="s">
        <v>404</v>
      </c>
      <c r="J62" s="503" t="s">
        <v>404</v>
      </c>
      <c r="K62" s="503" t="s">
        <v>404</v>
      </c>
      <c r="L62" s="503">
        <v>14</v>
      </c>
      <c r="M62" s="707" t="s">
        <v>404</v>
      </c>
      <c r="N62" s="715" t="s">
        <v>412</v>
      </c>
    </row>
    <row r="63" spans="2:14" x14ac:dyDescent="0.25">
      <c r="B63" s="711" t="s">
        <v>369</v>
      </c>
      <c r="C63" s="706" t="s">
        <v>126</v>
      </c>
      <c r="D63" s="503" t="s">
        <v>409</v>
      </c>
      <c r="E63" s="707" t="s">
        <v>369</v>
      </c>
      <c r="F63" s="718" t="s">
        <v>399</v>
      </c>
      <c r="G63" s="706">
        <v>1</v>
      </c>
      <c r="H63" s="503">
        <v>3</v>
      </c>
      <c r="I63" s="503" t="s">
        <v>404</v>
      </c>
      <c r="J63" s="503" t="s">
        <v>404</v>
      </c>
      <c r="K63" s="503" t="s">
        <v>404</v>
      </c>
      <c r="L63" s="503">
        <v>2</v>
      </c>
      <c r="M63" s="707" t="s">
        <v>404</v>
      </c>
      <c r="N63" s="715" t="s">
        <v>412</v>
      </c>
    </row>
    <row r="64" spans="2:14" x14ac:dyDescent="0.25">
      <c r="B64" s="711" t="s">
        <v>370</v>
      </c>
      <c r="C64" s="706" t="s">
        <v>126</v>
      </c>
      <c r="D64" s="503" t="s">
        <v>409</v>
      </c>
      <c r="E64" s="707" t="s">
        <v>370</v>
      </c>
      <c r="F64" s="718" t="s">
        <v>399</v>
      </c>
      <c r="G64" s="706">
        <v>3</v>
      </c>
      <c r="H64" s="503">
        <v>6</v>
      </c>
      <c r="I64" s="503" t="s">
        <v>404</v>
      </c>
      <c r="J64" s="503" t="s">
        <v>404</v>
      </c>
      <c r="K64" s="503" t="s">
        <v>404</v>
      </c>
      <c r="L64" s="503">
        <v>4</v>
      </c>
      <c r="M64" s="707" t="s">
        <v>404</v>
      </c>
      <c r="N64" s="715" t="s">
        <v>412</v>
      </c>
    </row>
    <row r="65" spans="2:14" x14ac:dyDescent="0.25">
      <c r="B65" s="711" t="s">
        <v>371</v>
      </c>
      <c r="C65" s="706" t="s">
        <v>126</v>
      </c>
      <c r="D65" s="503" t="s">
        <v>409</v>
      </c>
      <c r="E65" s="707" t="s">
        <v>371</v>
      </c>
      <c r="F65" s="718" t="s">
        <v>399</v>
      </c>
      <c r="G65" s="706">
        <v>1</v>
      </c>
      <c r="H65" s="503">
        <v>4</v>
      </c>
      <c r="I65" s="503" t="s">
        <v>404</v>
      </c>
      <c r="J65" s="503" t="s">
        <v>404</v>
      </c>
      <c r="K65" s="503" t="s">
        <v>404</v>
      </c>
      <c r="L65" s="503">
        <v>3</v>
      </c>
      <c r="M65" s="707" t="s">
        <v>404</v>
      </c>
      <c r="N65" s="715" t="s">
        <v>412</v>
      </c>
    </row>
    <row r="66" spans="2:14" x14ac:dyDescent="0.25">
      <c r="B66" s="711" t="s">
        <v>372</v>
      </c>
      <c r="C66" s="706" t="s">
        <v>126</v>
      </c>
      <c r="D66" s="503" t="s">
        <v>409</v>
      </c>
      <c r="E66" s="707" t="s">
        <v>372</v>
      </c>
      <c r="F66" s="718" t="s">
        <v>399</v>
      </c>
      <c r="G66" s="706">
        <v>3</v>
      </c>
      <c r="H66" s="503">
        <v>5</v>
      </c>
      <c r="I66" s="503" t="s">
        <v>404</v>
      </c>
      <c r="J66" s="503" t="s">
        <v>404</v>
      </c>
      <c r="K66" s="503" t="s">
        <v>404</v>
      </c>
      <c r="L66" s="503">
        <v>4</v>
      </c>
      <c r="M66" s="707" t="s">
        <v>404</v>
      </c>
      <c r="N66" s="715" t="s">
        <v>412</v>
      </c>
    </row>
    <row r="67" spans="2:14" x14ac:dyDescent="0.25">
      <c r="B67" s="711" t="s">
        <v>373</v>
      </c>
      <c r="C67" s="706" t="s">
        <v>126</v>
      </c>
      <c r="D67" s="503" t="s">
        <v>409</v>
      </c>
      <c r="E67" s="707" t="s">
        <v>373</v>
      </c>
      <c r="F67" s="718" t="s">
        <v>399</v>
      </c>
      <c r="G67" s="706">
        <v>3</v>
      </c>
      <c r="H67" s="503">
        <v>5</v>
      </c>
      <c r="I67" s="503" t="s">
        <v>404</v>
      </c>
      <c r="J67" s="503" t="s">
        <v>404</v>
      </c>
      <c r="K67" s="503" t="s">
        <v>404</v>
      </c>
      <c r="L67" s="503">
        <v>2</v>
      </c>
      <c r="M67" s="707" t="s">
        <v>404</v>
      </c>
      <c r="N67" s="715" t="s">
        <v>412</v>
      </c>
    </row>
    <row r="68" spans="2:14" x14ac:dyDescent="0.25">
      <c r="B68" s="711" t="s">
        <v>374</v>
      </c>
      <c r="C68" s="706" t="s">
        <v>126</v>
      </c>
      <c r="D68" s="503" t="s">
        <v>409</v>
      </c>
      <c r="E68" s="707" t="s">
        <v>374</v>
      </c>
      <c r="F68" s="718" t="s">
        <v>399</v>
      </c>
      <c r="G68" s="706">
        <v>10</v>
      </c>
      <c r="H68" s="503">
        <v>20</v>
      </c>
      <c r="I68" s="503" t="s">
        <v>404</v>
      </c>
      <c r="J68" s="503" t="s">
        <v>404</v>
      </c>
      <c r="K68" s="503" t="s">
        <v>404</v>
      </c>
      <c r="L68" s="503">
        <v>20</v>
      </c>
      <c r="M68" s="707" t="s">
        <v>404</v>
      </c>
      <c r="N68" s="715" t="s">
        <v>412</v>
      </c>
    </row>
    <row r="69" spans="2:14" x14ac:dyDescent="0.25">
      <c r="B69" s="711" t="s">
        <v>375</v>
      </c>
      <c r="C69" s="706" t="s">
        <v>126</v>
      </c>
      <c r="D69" s="503" t="s">
        <v>409</v>
      </c>
      <c r="E69" s="707" t="s">
        <v>375</v>
      </c>
      <c r="F69" s="718" t="s">
        <v>399</v>
      </c>
      <c r="G69" s="706">
        <v>5</v>
      </c>
      <c r="H69" s="503">
        <v>15</v>
      </c>
      <c r="I69" s="503" t="s">
        <v>404</v>
      </c>
      <c r="J69" s="503" t="s">
        <v>404</v>
      </c>
      <c r="K69" s="503" t="s">
        <v>404</v>
      </c>
      <c r="L69" s="503">
        <v>6</v>
      </c>
      <c r="M69" s="707" t="s">
        <v>404</v>
      </c>
      <c r="N69" s="715" t="s">
        <v>412</v>
      </c>
    </row>
    <row r="70" spans="2:14" x14ac:dyDescent="0.25">
      <c r="B70" s="711" t="s">
        <v>376</v>
      </c>
      <c r="C70" s="706" t="s">
        <v>126</v>
      </c>
      <c r="D70" s="503" t="s">
        <v>409</v>
      </c>
      <c r="E70" s="707" t="s">
        <v>376</v>
      </c>
      <c r="F70" s="718" t="s">
        <v>399</v>
      </c>
      <c r="G70" s="706">
        <v>1</v>
      </c>
      <c r="H70" s="503">
        <v>4</v>
      </c>
      <c r="I70" s="503" t="s">
        <v>404</v>
      </c>
      <c r="J70" s="503" t="s">
        <v>404</v>
      </c>
      <c r="K70" s="503" t="s">
        <v>404</v>
      </c>
      <c r="L70" s="503">
        <v>3</v>
      </c>
      <c r="M70" s="707" t="s">
        <v>404</v>
      </c>
      <c r="N70" s="715" t="s">
        <v>412</v>
      </c>
    </row>
    <row r="71" spans="2:14" x14ac:dyDescent="0.25">
      <c r="B71" s="711" t="s">
        <v>377</v>
      </c>
      <c r="C71" s="706" t="s">
        <v>126</v>
      </c>
      <c r="D71" s="503" t="s">
        <v>409</v>
      </c>
      <c r="E71" s="707" t="s">
        <v>424</v>
      </c>
      <c r="F71" s="718" t="s">
        <v>399</v>
      </c>
      <c r="G71" s="706">
        <v>5</v>
      </c>
      <c r="H71" s="503">
        <v>15</v>
      </c>
      <c r="I71" s="503" t="s">
        <v>404</v>
      </c>
      <c r="J71" s="503" t="s">
        <v>404</v>
      </c>
      <c r="K71" s="503" t="s">
        <v>404</v>
      </c>
      <c r="L71" s="503">
        <v>8</v>
      </c>
      <c r="M71" s="707" t="s">
        <v>404</v>
      </c>
      <c r="N71" s="715" t="s">
        <v>425</v>
      </c>
    </row>
    <row r="72" spans="2:14" x14ac:dyDescent="0.25">
      <c r="B72" s="711" t="s">
        <v>378</v>
      </c>
      <c r="C72" s="706" t="s">
        <v>126</v>
      </c>
      <c r="D72" s="503" t="s">
        <v>409</v>
      </c>
      <c r="E72" s="707" t="s">
        <v>426</v>
      </c>
      <c r="F72" s="718" t="s">
        <v>399</v>
      </c>
      <c r="G72" s="706">
        <v>4</v>
      </c>
      <c r="H72" s="503">
        <v>13</v>
      </c>
      <c r="I72" s="503" t="s">
        <v>404</v>
      </c>
      <c r="J72" s="503" t="s">
        <v>404</v>
      </c>
      <c r="K72" s="503" t="s">
        <v>404</v>
      </c>
      <c r="L72" s="503">
        <v>7</v>
      </c>
      <c r="M72" s="707" t="s">
        <v>404</v>
      </c>
      <c r="N72" s="715" t="s">
        <v>425</v>
      </c>
    </row>
    <row r="73" spans="2:14" x14ac:dyDescent="0.25">
      <c r="B73" s="711" t="s">
        <v>379</v>
      </c>
      <c r="C73" s="706" t="s">
        <v>126</v>
      </c>
      <c r="D73" s="503" t="s">
        <v>409</v>
      </c>
      <c r="E73" s="707" t="s">
        <v>379</v>
      </c>
      <c r="F73" s="718" t="s">
        <v>399</v>
      </c>
      <c r="G73" s="706">
        <v>4</v>
      </c>
      <c r="H73" s="503">
        <v>13</v>
      </c>
      <c r="I73" s="503" t="s">
        <v>404</v>
      </c>
      <c r="J73" s="503" t="s">
        <v>404</v>
      </c>
      <c r="K73" s="503" t="s">
        <v>404</v>
      </c>
      <c r="L73" s="503">
        <v>7</v>
      </c>
      <c r="M73" s="707">
        <v>13</v>
      </c>
      <c r="N73" s="715" t="s">
        <v>412</v>
      </c>
    </row>
    <row r="74" spans="2:14" x14ac:dyDescent="0.25">
      <c r="B74" s="711" t="s">
        <v>245</v>
      </c>
      <c r="C74" s="706" t="s">
        <v>126</v>
      </c>
      <c r="D74" s="503" t="s">
        <v>409</v>
      </c>
      <c r="E74" s="707" t="s">
        <v>245</v>
      </c>
      <c r="F74" s="718" t="s">
        <v>399</v>
      </c>
      <c r="G74" s="706">
        <v>5</v>
      </c>
      <c r="H74" s="503">
        <v>12</v>
      </c>
      <c r="I74" s="503" t="s">
        <v>404</v>
      </c>
      <c r="J74" s="503" t="s">
        <v>404</v>
      </c>
      <c r="K74" s="503" t="s">
        <v>404</v>
      </c>
      <c r="L74" s="503">
        <v>2</v>
      </c>
      <c r="M74" s="713">
        <v>5</v>
      </c>
      <c r="N74" s="715" t="s">
        <v>412</v>
      </c>
    </row>
    <row r="75" spans="2:14" x14ac:dyDescent="0.25">
      <c r="B75" s="711" t="s">
        <v>246</v>
      </c>
      <c r="C75" s="706" t="s">
        <v>126</v>
      </c>
      <c r="D75" s="503" t="s">
        <v>409</v>
      </c>
      <c r="E75" s="707" t="s">
        <v>246</v>
      </c>
      <c r="F75" s="718" t="s">
        <v>399</v>
      </c>
      <c r="G75" s="706">
        <v>5</v>
      </c>
      <c r="H75" s="503">
        <v>12</v>
      </c>
      <c r="I75" s="503" t="s">
        <v>404</v>
      </c>
      <c r="J75" s="503" t="s">
        <v>404</v>
      </c>
      <c r="K75" s="503" t="s">
        <v>404</v>
      </c>
      <c r="L75" s="503">
        <v>2</v>
      </c>
      <c r="M75" s="713">
        <v>6</v>
      </c>
      <c r="N75" s="715" t="s">
        <v>412</v>
      </c>
    </row>
    <row r="76" spans="2:14" x14ac:dyDescent="0.25">
      <c r="B76" s="711" t="s">
        <v>247</v>
      </c>
      <c r="C76" s="706" t="s">
        <v>126</v>
      </c>
      <c r="D76" s="503" t="s">
        <v>409</v>
      </c>
      <c r="E76" s="707" t="s">
        <v>247</v>
      </c>
      <c r="F76" s="718" t="s">
        <v>399</v>
      </c>
      <c r="G76" s="706">
        <v>10</v>
      </c>
      <c r="H76" s="503">
        <v>20</v>
      </c>
      <c r="I76" s="503" t="s">
        <v>404</v>
      </c>
      <c r="J76" s="503" t="s">
        <v>404</v>
      </c>
      <c r="K76" s="503" t="s">
        <v>404</v>
      </c>
      <c r="L76" s="503">
        <v>4</v>
      </c>
      <c r="M76" s="713">
        <v>12</v>
      </c>
      <c r="N76" s="715" t="s">
        <v>412</v>
      </c>
    </row>
    <row r="77" spans="2:14" x14ac:dyDescent="0.25">
      <c r="B77" s="711" t="s">
        <v>251</v>
      </c>
      <c r="C77" s="706" t="s">
        <v>126</v>
      </c>
      <c r="D77" s="503" t="s">
        <v>409</v>
      </c>
      <c r="E77" s="707" t="s">
        <v>427</v>
      </c>
      <c r="F77" s="718" t="s">
        <v>399</v>
      </c>
      <c r="G77" s="706">
        <v>5</v>
      </c>
      <c r="H77" s="503">
        <v>12</v>
      </c>
      <c r="I77" s="503" t="s">
        <v>404</v>
      </c>
      <c r="J77" s="503" t="s">
        <v>404</v>
      </c>
      <c r="K77" s="503" t="s">
        <v>404</v>
      </c>
      <c r="L77" s="503">
        <v>2</v>
      </c>
      <c r="M77" s="713" t="s">
        <v>404</v>
      </c>
      <c r="N77" s="715" t="s">
        <v>428</v>
      </c>
    </row>
    <row r="78" spans="2:14" x14ac:dyDescent="0.25">
      <c r="B78" s="711" t="s">
        <v>255</v>
      </c>
      <c r="C78" s="816" t="s">
        <v>400</v>
      </c>
      <c r="D78" s="505" t="s">
        <v>400</v>
      </c>
      <c r="E78" s="713" t="s">
        <v>403</v>
      </c>
      <c r="F78" s="718" t="s">
        <v>404</v>
      </c>
      <c r="G78" s="706" t="s">
        <v>404</v>
      </c>
      <c r="H78" s="503" t="s">
        <v>404</v>
      </c>
      <c r="I78" s="503">
        <v>1</v>
      </c>
      <c r="J78" s="503" t="s">
        <v>404</v>
      </c>
      <c r="K78" s="503" t="s">
        <v>404</v>
      </c>
      <c r="L78" s="503" t="s">
        <v>404</v>
      </c>
      <c r="M78" s="713" t="s">
        <v>404</v>
      </c>
      <c r="N78" s="715" t="s">
        <v>403</v>
      </c>
    </row>
    <row r="79" spans="2:14" ht="28.9" customHeight="1" x14ac:dyDescent="0.25">
      <c r="B79" s="711" t="s">
        <v>252</v>
      </c>
      <c r="C79" s="706" t="s">
        <v>126</v>
      </c>
      <c r="D79" s="503" t="s">
        <v>409</v>
      </c>
      <c r="E79" s="713" t="s">
        <v>429</v>
      </c>
      <c r="F79" s="718" t="s">
        <v>399</v>
      </c>
      <c r="G79" s="706">
        <v>20</v>
      </c>
      <c r="H79" s="503" t="s">
        <v>421</v>
      </c>
      <c r="I79" s="503" t="s">
        <v>404</v>
      </c>
      <c r="J79" s="503" t="s">
        <v>404</v>
      </c>
      <c r="K79" s="503" t="s">
        <v>430</v>
      </c>
      <c r="L79" s="503">
        <v>10</v>
      </c>
      <c r="M79" s="713" t="s">
        <v>430</v>
      </c>
      <c r="N79" s="715" t="s">
        <v>431</v>
      </c>
    </row>
    <row r="80" spans="2:14" ht="30" x14ac:dyDescent="0.25">
      <c r="B80" s="711" t="s">
        <v>248</v>
      </c>
      <c r="C80" s="706" t="s">
        <v>126</v>
      </c>
      <c r="D80" s="503" t="s">
        <v>409</v>
      </c>
      <c r="E80" s="707" t="s">
        <v>432</v>
      </c>
      <c r="F80" s="718" t="s">
        <v>399</v>
      </c>
      <c r="G80" s="706">
        <v>20</v>
      </c>
      <c r="H80" s="503" t="s">
        <v>421</v>
      </c>
      <c r="I80" s="503" t="s">
        <v>404</v>
      </c>
      <c r="J80" s="503" t="s">
        <v>404</v>
      </c>
      <c r="K80" s="503" t="s">
        <v>404</v>
      </c>
      <c r="L80" s="503">
        <v>10</v>
      </c>
      <c r="M80" s="713" t="s">
        <v>404</v>
      </c>
      <c r="N80" s="715" t="s">
        <v>433</v>
      </c>
    </row>
    <row r="81" spans="2:14" ht="28.9" customHeight="1" x14ac:dyDescent="0.25">
      <c r="B81" s="711" t="s">
        <v>253</v>
      </c>
      <c r="C81" s="706" t="s">
        <v>126</v>
      </c>
      <c r="D81" s="503" t="s">
        <v>409</v>
      </c>
      <c r="E81" s="713" t="s">
        <v>434</v>
      </c>
      <c r="F81" s="718" t="s">
        <v>399</v>
      </c>
      <c r="G81" s="706">
        <v>20</v>
      </c>
      <c r="H81" s="503" t="s">
        <v>421</v>
      </c>
      <c r="I81" s="503" t="s">
        <v>404</v>
      </c>
      <c r="J81" s="503" t="s">
        <v>404</v>
      </c>
      <c r="K81" s="503" t="s">
        <v>404</v>
      </c>
      <c r="L81" s="503">
        <v>10</v>
      </c>
      <c r="M81" s="713">
        <v>10</v>
      </c>
      <c r="N81" s="715" t="s">
        <v>431</v>
      </c>
    </row>
    <row r="82" spans="2:14" x14ac:dyDescent="0.25">
      <c r="B82" s="711" t="s">
        <v>249</v>
      </c>
      <c r="C82" s="706" t="s">
        <v>126</v>
      </c>
      <c r="D82" s="503" t="s">
        <v>409</v>
      </c>
      <c r="E82" s="707" t="s">
        <v>435</v>
      </c>
      <c r="F82" s="718" t="s">
        <v>399</v>
      </c>
      <c r="G82" s="706">
        <v>20</v>
      </c>
      <c r="H82" s="503" t="s">
        <v>421</v>
      </c>
      <c r="I82" s="503" t="s">
        <v>404</v>
      </c>
      <c r="J82" s="503" t="s">
        <v>404</v>
      </c>
      <c r="K82" s="503" t="s">
        <v>404</v>
      </c>
      <c r="L82" s="503">
        <v>10</v>
      </c>
      <c r="M82" s="713">
        <v>10</v>
      </c>
      <c r="N82" s="715" t="s">
        <v>412</v>
      </c>
    </row>
    <row r="83" spans="2:14" x14ac:dyDescent="0.25">
      <c r="B83" s="711" t="s">
        <v>272</v>
      </c>
      <c r="C83" s="706" t="s">
        <v>126</v>
      </c>
      <c r="D83" s="503" t="s">
        <v>409</v>
      </c>
      <c r="E83" s="707" t="s">
        <v>272</v>
      </c>
      <c r="F83" s="718" t="s">
        <v>399</v>
      </c>
      <c r="G83" s="706">
        <v>5</v>
      </c>
      <c r="H83" s="503">
        <v>10</v>
      </c>
      <c r="I83" s="503" t="s">
        <v>404</v>
      </c>
      <c r="J83" s="503" t="s">
        <v>404</v>
      </c>
      <c r="K83" s="503" t="s">
        <v>404</v>
      </c>
      <c r="L83" s="503">
        <v>4</v>
      </c>
      <c r="M83" s="713">
        <v>10</v>
      </c>
      <c r="N83" s="715" t="s">
        <v>412</v>
      </c>
    </row>
    <row r="84" spans="2:14" x14ac:dyDescent="0.25">
      <c r="B84" s="711" t="s">
        <v>271</v>
      </c>
      <c r="C84" s="706" t="s">
        <v>126</v>
      </c>
      <c r="D84" s="503" t="s">
        <v>409</v>
      </c>
      <c r="E84" s="707" t="s">
        <v>271</v>
      </c>
      <c r="F84" s="718" t="s">
        <v>399</v>
      </c>
      <c r="G84" s="706">
        <v>5</v>
      </c>
      <c r="H84" s="503">
        <v>10</v>
      </c>
      <c r="I84" s="503" t="s">
        <v>404</v>
      </c>
      <c r="J84" s="503" t="s">
        <v>404</v>
      </c>
      <c r="K84" s="503" t="s">
        <v>404</v>
      </c>
      <c r="L84" s="503">
        <v>4</v>
      </c>
      <c r="M84" s="713">
        <v>10</v>
      </c>
      <c r="N84" s="715" t="s">
        <v>412</v>
      </c>
    </row>
    <row r="85" spans="2:14" x14ac:dyDescent="0.25">
      <c r="B85" s="711" t="s">
        <v>273</v>
      </c>
      <c r="C85" s="816" t="s">
        <v>400</v>
      </c>
      <c r="D85" s="505" t="s">
        <v>400</v>
      </c>
      <c r="E85" s="713" t="s">
        <v>436</v>
      </c>
      <c r="F85" s="718" t="s">
        <v>404</v>
      </c>
      <c r="G85" s="706" t="s">
        <v>404</v>
      </c>
      <c r="H85" s="503" t="s">
        <v>404</v>
      </c>
      <c r="I85" s="503">
        <v>1</v>
      </c>
      <c r="J85" s="503" t="s">
        <v>404</v>
      </c>
      <c r="K85" s="503" t="s">
        <v>404</v>
      </c>
      <c r="L85" s="503" t="s">
        <v>404</v>
      </c>
      <c r="M85" s="713" t="s">
        <v>404</v>
      </c>
      <c r="N85" s="715" t="s">
        <v>437</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438</v>
      </c>
      <c r="C1" s="551" t="s">
        <v>214</v>
      </c>
      <c r="E1" s="551" t="s">
        <v>218</v>
      </c>
      <c r="G1" s="551" t="s">
        <v>439</v>
      </c>
      <c r="I1" s="551" t="s">
        <v>440</v>
      </c>
      <c r="K1" s="551" t="s">
        <v>441</v>
      </c>
      <c r="M1" s="551" t="s">
        <v>222</v>
      </c>
      <c r="O1" s="551" t="s">
        <v>442</v>
      </c>
      <c r="Q1" s="551" t="s">
        <v>224</v>
      </c>
      <c r="S1" s="551" t="s">
        <v>443</v>
      </c>
      <c r="U1" s="551" t="s">
        <v>444</v>
      </c>
      <c r="W1" s="551" t="s">
        <v>445</v>
      </c>
      <c r="Y1" s="551" t="s">
        <v>264</v>
      </c>
      <c r="AA1" s="551" t="s">
        <v>446</v>
      </c>
      <c r="AC1" s="551" t="s">
        <v>447</v>
      </c>
    </row>
    <row r="2" spans="1:29" x14ac:dyDescent="0.25">
      <c r="A2" s="550" t="s">
        <v>214</v>
      </c>
      <c r="C2" s="512" t="s">
        <v>308</v>
      </c>
      <c r="E2" s="550" t="s">
        <v>320</v>
      </c>
      <c r="G2" s="550" t="s">
        <v>325</v>
      </c>
      <c r="I2" s="550" t="s">
        <v>377</v>
      </c>
      <c r="K2" s="550" t="s">
        <v>367</v>
      </c>
      <c r="M2" s="550" t="s">
        <v>334</v>
      </c>
      <c r="O2" s="550" t="s">
        <v>338</v>
      </c>
      <c r="Q2" s="550" t="s">
        <v>341</v>
      </c>
      <c r="S2" s="550" t="s">
        <v>363</v>
      </c>
      <c r="U2" s="550" t="s">
        <v>245</v>
      </c>
      <c r="W2" s="550" t="s">
        <v>252</v>
      </c>
      <c r="Y2" s="550" t="s">
        <v>271</v>
      </c>
      <c r="AA2" s="777" t="s">
        <v>368</v>
      </c>
      <c r="AC2" s="857" t="s">
        <v>106</v>
      </c>
    </row>
    <row r="3" spans="1:29" x14ac:dyDescent="0.25">
      <c r="A3" s="550" t="s">
        <v>218</v>
      </c>
      <c r="C3" s="512" t="s">
        <v>310</v>
      </c>
      <c r="E3" s="550" t="s">
        <v>321</v>
      </c>
      <c r="G3" s="550" t="s">
        <v>326</v>
      </c>
      <c r="I3" s="550" t="s">
        <v>378</v>
      </c>
      <c r="K3" s="550" t="s">
        <v>369</v>
      </c>
      <c r="M3" s="550" t="s">
        <v>336</v>
      </c>
      <c r="O3" s="552" t="s">
        <v>339</v>
      </c>
      <c r="Q3" s="550" t="s">
        <v>342</v>
      </c>
      <c r="S3" s="550" t="s">
        <v>364</v>
      </c>
      <c r="U3" s="550" t="s">
        <v>246</v>
      </c>
      <c r="W3" s="550" t="s">
        <v>248</v>
      </c>
      <c r="Y3" s="550" t="s">
        <v>273</v>
      </c>
      <c r="AA3" s="777"/>
      <c r="AC3" s="777"/>
    </row>
    <row r="4" spans="1:29" x14ac:dyDescent="0.25">
      <c r="A4" s="550" t="s">
        <v>219</v>
      </c>
      <c r="C4" s="512" t="s">
        <v>311</v>
      </c>
      <c r="E4" s="550" t="s">
        <v>322</v>
      </c>
      <c r="G4" s="550" t="s">
        <v>327</v>
      </c>
      <c r="I4" s="550" t="s">
        <v>379</v>
      </c>
      <c r="K4" s="550" t="s">
        <v>370</v>
      </c>
      <c r="M4" s="552" t="s">
        <v>337</v>
      </c>
      <c r="O4" s="777" t="s">
        <v>340</v>
      </c>
      <c r="Q4" s="550" t="s">
        <v>345</v>
      </c>
      <c r="S4" s="550" t="s">
        <v>365</v>
      </c>
      <c r="U4" s="550" t="s">
        <v>247</v>
      </c>
      <c r="W4" s="550" t="s">
        <v>253</v>
      </c>
      <c r="Y4" s="550" t="s">
        <v>272</v>
      </c>
      <c r="AA4" s="512"/>
      <c r="AC4" s="512"/>
    </row>
    <row r="5" spans="1:29" x14ac:dyDescent="0.25">
      <c r="A5" s="550" t="s">
        <v>220</v>
      </c>
      <c r="C5" s="512" t="s">
        <v>312</v>
      </c>
      <c r="E5" s="550" t="s">
        <v>323</v>
      </c>
      <c r="G5" s="550" t="s">
        <v>328</v>
      </c>
      <c r="I5" s="512"/>
      <c r="K5" s="550" t="s">
        <v>371</v>
      </c>
      <c r="M5" s="512"/>
      <c r="O5" s="512"/>
      <c r="Q5" s="550" t="s">
        <v>346</v>
      </c>
      <c r="S5" s="550" t="s">
        <v>366</v>
      </c>
      <c r="U5" s="550" t="s">
        <v>251</v>
      </c>
      <c r="W5" s="550" t="s">
        <v>249</v>
      </c>
      <c r="Y5" s="550"/>
      <c r="AA5" s="512"/>
      <c r="AC5" s="512"/>
    </row>
    <row r="6" spans="1:29" x14ac:dyDescent="0.25">
      <c r="A6" s="550" t="s">
        <v>221</v>
      </c>
      <c r="C6" s="512" t="s">
        <v>313</v>
      </c>
      <c r="E6" s="552" t="s">
        <v>324</v>
      </c>
      <c r="G6" s="550" t="s">
        <v>329</v>
      </c>
      <c r="I6" s="512"/>
      <c r="K6" s="550" t="s">
        <v>372</v>
      </c>
      <c r="M6" s="512"/>
      <c r="O6" s="512"/>
      <c r="Q6" s="550" t="s">
        <v>347</v>
      </c>
      <c r="S6" s="512"/>
      <c r="U6" s="550" t="s">
        <v>255</v>
      </c>
      <c r="W6" s="512"/>
      <c r="Y6" s="550"/>
      <c r="AA6" s="512"/>
      <c r="AC6" s="512"/>
    </row>
    <row r="7" spans="1:29" x14ac:dyDescent="0.25">
      <c r="A7" s="550" t="s">
        <v>222</v>
      </c>
      <c r="C7" s="512" t="s">
        <v>315</v>
      </c>
      <c r="E7" s="512"/>
      <c r="G7" s="550" t="s">
        <v>330</v>
      </c>
      <c r="I7" s="512"/>
      <c r="K7" s="550" t="s">
        <v>373</v>
      </c>
      <c r="M7" s="512"/>
      <c r="O7" s="512"/>
      <c r="Q7" s="550" t="s">
        <v>348</v>
      </c>
      <c r="S7" s="512"/>
      <c r="U7" s="550" t="s">
        <v>252</v>
      </c>
      <c r="W7" s="512"/>
      <c r="Y7" s="550"/>
      <c r="AA7" s="512"/>
      <c r="AC7" s="512"/>
    </row>
    <row r="8" spans="1:29" x14ac:dyDescent="0.25">
      <c r="A8" s="550" t="s">
        <v>223</v>
      </c>
      <c r="C8" s="512" t="s">
        <v>316</v>
      </c>
      <c r="E8" s="512"/>
      <c r="G8" s="550" t="s">
        <v>331</v>
      </c>
      <c r="I8" s="512"/>
      <c r="K8" s="552" t="s">
        <v>374</v>
      </c>
      <c r="M8" s="512"/>
      <c r="O8" s="512"/>
      <c r="Q8" s="550" t="s">
        <v>349</v>
      </c>
      <c r="S8" s="512"/>
      <c r="U8" s="550" t="s">
        <v>248</v>
      </c>
      <c r="W8" s="512"/>
      <c r="Y8" s="550"/>
      <c r="AA8" s="512"/>
      <c r="AC8" s="512"/>
    </row>
    <row r="9" spans="1:29" x14ac:dyDescent="0.25">
      <c r="A9" s="550" t="s">
        <v>224</v>
      </c>
      <c r="C9" s="512" t="s">
        <v>317</v>
      </c>
      <c r="E9" s="512"/>
      <c r="G9" s="552" t="s">
        <v>332</v>
      </c>
      <c r="I9" s="512"/>
      <c r="K9" s="550" t="s">
        <v>375</v>
      </c>
      <c r="M9" s="512"/>
      <c r="O9" s="512"/>
      <c r="Q9" s="550" t="s">
        <v>354</v>
      </c>
      <c r="S9" s="512"/>
      <c r="U9" s="550" t="s">
        <v>253</v>
      </c>
      <c r="W9" s="512"/>
      <c r="Y9" s="550"/>
      <c r="AA9" s="512"/>
      <c r="AC9" s="512"/>
    </row>
    <row r="10" spans="1:29" x14ac:dyDescent="0.25">
      <c r="A10" s="552" t="s">
        <v>225</v>
      </c>
      <c r="C10" s="512" t="s">
        <v>318</v>
      </c>
      <c r="E10" s="512"/>
      <c r="G10" s="552" t="s">
        <v>333</v>
      </c>
      <c r="I10" s="512"/>
      <c r="K10" s="550" t="s">
        <v>376</v>
      </c>
      <c r="M10" s="512"/>
      <c r="O10" s="512"/>
      <c r="Q10" s="550" t="s">
        <v>351</v>
      </c>
      <c r="S10" s="512"/>
      <c r="U10" s="552" t="s">
        <v>249</v>
      </c>
      <c r="W10" s="512"/>
      <c r="Y10" s="550"/>
      <c r="AA10" s="512"/>
      <c r="AC10" s="512"/>
    </row>
    <row r="11" spans="1:29" x14ac:dyDescent="0.25">
      <c r="A11" s="618" t="s">
        <v>226</v>
      </c>
      <c r="C11" s="512" t="s">
        <v>319</v>
      </c>
      <c r="E11" s="512"/>
      <c r="G11" s="512"/>
      <c r="I11" s="512"/>
      <c r="K11" s="512"/>
      <c r="M11" s="512"/>
      <c r="O11" s="512"/>
      <c r="Q11" s="550" t="s">
        <v>352</v>
      </c>
      <c r="S11" s="512"/>
      <c r="U11" s="512"/>
      <c r="W11" s="512"/>
      <c r="Y11" s="552"/>
      <c r="AA11" s="512"/>
      <c r="AC11" s="512"/>
    </row>
    <row r="12" spans="1:29" x14ac:dyDescent="0.25">
      <c r="A12" s="512"/>
      <c r="C12" s="512"/>
      <c r="E12" s="512"/>
      <c r="G12" s="512"/>
      <c r="I12" s="512"/>
      <c r="K12" s="512"/>
      <c r="M12" s="512"/>
      <c r="O12" s="512"/>
      <c r="Q12" s="550" t="s">
        <v>353</v>
      </c>
      <c r="S12" s="512"/>
      <c r="U12" s="512"/>
      <c r="W12" s="512"/>
      <c r="Y12" s="512"/>
      <c r="AA12" s="512"/>
      <c r="AC12" s="512"/>
    </row>
    <row r="13" spans="1:29" x14ac:dyDescent="0.25">
      <c r="A13" s="512"/>
      <c r="C13" s="512"/>
      <c r="E13" s="512"/>
      <c r="G13" s="512"/>
      <c r="I13" s="512"/>
      <c r="K13" s="512"/>
      <c r="M13" s="512"/>
      <c r="O13" s="512"/>
      <c r="Q13" s="550" t="s">
        <v>350</v>
      </c>
      <c r="S13" s="512"/>
      <c r="U13" s="512"/>
      <c r="W13" s="512"/>
      <c r="Y13" s="512"/>
      <c r="AA13" s="512"/>
      <c r="AC13" s="512"/>
    </row>
    <row r="14" spans="1:29" x14ac:dyDescent="0.25">
      <c r="A14" s="512"/>
      <c r="C14" s="512"/>
      <c r="E14" s="512"/>
      <c r="G14" s="512"/>
      <c r="I14" s="512"/>
      <c r="K14" s="512"/>
      <c r="M14" s="512"/>
      <c r="O14" s="512"/>
      <c r="Q14" s="550" t="s">
        <v>355</v>
      </c>
      <c r="S14" s="512"/>
      <c r="U14" s="512"/>
      <c r="W14" s="512"/>
      <c r="Y14" s="512"/>
      <c r="AA14" s="512"/>
      <c r="AC14" s="512"/>
    </row>
    <row r="15" spans="1:29" x14ac:dyDescent="0.25">
      <c r="A15" s="512"/>
      <c r="C15" s="512"/>
      <c r="E15" s="512"/>
      <c r="G15" s="512"/>
      <c r="I15" s="512"/>
      <c r="K15" s="512"/>
      <c r="M15" s="512"/>
      <c r="O15" s="512"/>
      <c r="Q15" s="550" t="s">
        <v>356</v>
      </c>
      <c r="S15" s="512"/>
      <c r="U15" s="512"/>
      <c r="W15" s="512"/>
      <c r="Y15" s="512"/>
      <c r="AA15" s="512"/>
      <c r="AC15" s="512"/>
    </row>
    <row r="16" spans="1:29" x14ac:dyDescent="0.25">
      <c r="A16" s="512"/>
      <c r="C16" s="512"/>
      <c r="E16" s="512"/>
      <c r="G16" s="512"/>
      <c r="I16" s="512"/>
      <c r="K16" s="512"/>
      <c r="M16" s="512"/>
      <c r="O16" s="512"/>
      <c r="Q16" s="550" t="s">
        <v>357</v>
      </c>
      <c r="S16" s="512"/>
      <c r="U16" s="512"/>
      <c r="W16" s="512"/>
      <c r="Y16" s="512"/>
      <c r="AA16" s="512"/>
      <c r="AC16" s="512"/>
    </row>
    <row r="17" spans="1:29" x14ac:dyDescent="0.25">
      <c r="A17" s="512"/>
      <c r="C17" s="512"/>
      <c r="E17" s="512"/>
      <c r="G17" s="512"/>
      <c r="I17" s="512"/>
      <c r="K17" s="512"/>
      <c r="M17" s="512"/>
      <c r="O17" s="512"/>
      <c r="Q17" s="550" t="s">
        <v>358</v>
      </c>
      <c r="S17" s="512"/>
      <c r="U17" s="512"/>
      <c r="W17" s="512"/>
      <c r="Y17" s="512"/>
      <c r="AA17" s="512"/>
      <c r="AC17" s="512"/>
    </row>
    <row r="18" spans="1:29" x14ac:dyDescent="0.25">
      <c r="A18" s="512"/>
      <c r="C18" s="512"/>
      <c r="E18" s="512"/>
      <c r="G18" s="512"/>
      <c r="I18" s="512"/>
      <c r="K18" s="512"/>
      <c r="M18" s="512"/>
      <c r="O18" s="512"/>
      <c r="Q18" s="550" t="s">
        <v>359</v>
      </c>
      <c r="S18" s="512"/>
      <c r="U18" s="512"/>
      <c r="W18" s="512"/>
      <c r="Y18" s="512"/>
      <c r="AA18" s="512"/>
      <c r="AC18" s="512"/>
    </row>
    <row r="19" spans="1:29" x14ac:dyDescent="0.25">
      <c r="A19" s="512"/>
      <c r="C19" s="512"/>
      <c r="E19" s="512"/>
      <c r="G19" s="512"/>
      <c r="I19" s="512"/>
      <c r="K19" s="512"/>
      <c r="M19" s="512"/>
      <c r="O19" s="512"/>
      <c r="Q19" s="550" t="s">
        <v>360</v>
      </c>
      <c r="S19" s="512"/>
      <c r="U19" s="512"/>
      <c r="W19" s="512"/>
      <c r="Y19" s="512"/>
      <c r="AA19" s="512"/>
      <c r="AC19" s="512"/>
    </row>
    <row r="20" spans="1:29" x14ac:dyDescent="0.25">
      <c r="A20" s="512"/>
      <c r="C20" s="512"/>
      <c r="E20" s="512"/>
      <c r="G20" s="512"/>
      <c r="I20" s="512"/>
      <c r="K20" s="512"/>
      <c r="M20" s="512"/>
      <c r="O20" s="512"/>
      <c r="Q20" s="552" t="s">
        <v>361</v>
      </c>
      <c r="S20" s="512"/>
      <c r="U20" s="512"/>
      <c r="W20" s="512"/>
      <c r="Y20" s="512"/>
      <c r="AA20" s="512"/>
      <c r="AC20" s="512"/>
    </row>
    <row r="21" spans="1:29" x14ac:dyDescent="0.25">
      <c r="A21" s="512"/>
      <c r="C21" s="512"/>
      <c r="E21" s="512"/>
      <c r="G21" s="512"/>
      <c r="I21" s="512"/>
      <c r="K21" s="512"/>
      <c r="M21" s="512"/>
      <c r="O21" s="512"/>
      <c r="Q21" s="552" t="s">
        <v>362</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380</v>
      </c>
      <c r="C28" s="536" t="s">
        <v>448</v>
      </c>
    </row>
    <row r="29" spans="1:29" x14ac:dyDescent="0.25">
      <c r="A29" s="505" t="s">
        <v>380</v>
      </c>
      <c r="C29" s="505" t="s">
        <v>238</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449</v>
      </c>
      <c r="K33" s="18"/>
    </row>
    <row r="34" spans="2:24" x14ac:dyDescent="0.25">
      <c r="B34" s="17" t="s">
        <v>307</v>
      </c>
      <c r="C34" s="16"/>
      <c r="D34" s="15"/>
      <c r="F34" s="17" t="s">
        <v>450</v>
      </c>
      <c r="G34" s="16"/>
      <c r="H34" s="15"/>
      <c r="J34" s="536" t="s">
        <v>451</v>
      </c>
      <c r="K34" s="536" t="s">
        <v>452</v>
      </c>
      <c r="M34" s="99" t="s">
        <v>453</v>
      </c>
      <c r="N34" s="99"/>
      <c r="Q34" s="14" t="s">
        <v>454</v>
      </c>
      <c r="R34" s="14"/>
      <c r="S34" s="14"/>
      <c r="T34" s="14"/>
    </row>
    <row r="35" spans="2:24" x14ac:dyDescent="0.25">
      <c r="B35" s="535" t="s">
        <v>98</v>
      </c>
      <c r="C35" s="536" t="s">
        <v>455</v>
      </c>
      <c r="D35" s="536" t="s">
        <v>456</v>
      </c>
      <c r="F35" s="536" t="s">
        <v>455</v>
      </c>
      <c r="G35" s="535" t="s">
        <v>457</v>
      </c>
      <c r="H35" s="536" t="s">
        <v>458</v>
      </c>
      <c r="J35" s="505" t="s">
        <v>215</v>
      </c>
      <c r="K35" s="503">
        <v>1</v>
      </c>
      <c r="M35" s="536" t="s">
        <v>459</v>
      </c>
      <c r="N35" s="536" t="s">
        <v>458</v>
      </c>
      <c r="Q35" s="536" t="s">
        <v>460</v>
      </c>
      <c r="R35" s="536" t="s">
        <v>461</v>
      </c>
      <c r="S35" s="536" t="s">
        <v>462</v>
      </c>
      <c r="T35" s="536" t="s">
        <v>463</v>
      </c>
      <c r="W35" s="716" t="s">
        <v>464</v>
      </c>
      <c r="X35" s="717" t="s">
        <v>465</v>
      </c>
    </row>
    <row r="36" spans="2:24" ht="43.5" customHeight="1" x14ac:dyDescent="0.25">
      <c r="B36" s="505" t="s">
        <v>335</v>
      </c>
      <c r="C36" s="505" t="s">
        <v>466</v>
      </c>
      <c r="D36" s="503">
        <v>1.1499999999999999</v>
      </c>
      <c r="F36" s="505" t="s">
        <v>107</v>
      </c>
      <c r="G36" s="505" t="s">
        <v>467</v>
      </c>
      <c r="H36" s="503">
        <v>1.1499999999999999</v>
      </c>
      <c r="J36" s="505" t="s">
        <v>217</v>
      </c>
      <c r="K36" s="503">
        <v>0.67</v>
      </c>
      <c r="M36" s="1061" t="s">
        <v>468</v>
      </c>
      <c r="N36" s="1061">
        <v>1</v>
      </c>
      <c r="Q36" s="503" t="s">
        <v>469</v>
      </c>
      <c r="R36" s="503">
        <v>0.3</v>
      </c>
      <c r="S36" s="503">
        <f>R36*12</f>
        <v>3.5999999999999996</v>
      </c>
      <c r="T36" s="506">
        <f>3.14*(S36*S36)/10000</f>
        <v>4.0694399999999997E-3</v>
      </c>
      <c r="W36" s="512" t="s">
        <v>470</v>
      </c>
      <c r="X36" s="512" t="s">
        <v>471</v>
      </c>
    </row>
    <row r="37" spans="2:24" ht="55.5" customHeight="1" x14ac:dyDescent="0.25">
      <c r="B37" s="505" t="s">
        <v>217</v>
      </c>
      <c r="C37" s="505" t="s">
        <v>472</v>
      </c>
      <c r="D37" s="503">
        <v>1.1000000000000001</v>
      </c>
      <c r="F37" s="505" t="s">
        <v>188</v>
      </c>
      <c r="G37" s="505" t="s">
        <v>473</v>
      </c>
      <c r="H37" s="503">
        <v>1</v>
      </c>
      <c r="J37" s="505" t="s">
        <v>335</v>
      </c>
      <c r="K37" s="503">
        <v>0.33</v>
      </c>
      <c r="M37" s="1061" t="s">
        <v>474</v>
      </c>
      <c r="N37" s="1061">
        <v>0.75</v>
      </c>
      <c r="Q37" s="503" t="s">
        <v>217</v>
      </c>
      <c r="R37" s="503">
        <v>0.9</v>
      </c>
      <c r="S37" s="503">
        <f>R37*12</f>
        <v>10.8</v>
      </c>
      <c r="T37" s="506">
        <f>3.14*(S37*S37)/10000</f>
        <v>3.6624960000000005E-2</v>
      </c>
      <c r="W37" s="512" t="s">
        <v>475</v>
      </c>
      <c r="X37" s="512" t="s">
        <v>476</v>
      </c>
    </row>
    <row r="38" spans="2:24" ht="28.9" customHeight="1" x14ac:dyDescent="0.25">
      <c r="B38" s="511" t="s">
        <v>215</v>
      </c>
      <c r="C38" s="505" t="s">
        <v>477</v>
      </c>
      <c r="D38" s="503">
        <v>1</v>
      </c>
      <c r="F38" s="505"/>
      <c r="G38" s="505"/>
      <c r="H38" s="503"/>
      <c r="J38" s="505" t="s">
        <v>478</v>
      </c>
      <c r="K38" s="503">
        <v>0.1</v>
      </c>
      <c r="M38" s="1061" t="s">
        <v>479</v>
      </c>
      <c r="N38" s="1061">
        <v>0.5</v>
      </c>
      <c r="Q38" s="503" t="s">
        <v>480</v>
      </c>
      <c r="R38" s="503">
        <v>1.3</v>
      </c>
      <c r="S38" s="503">
        <f>R38*12</f>
        <v>15.600000000000001</v>
      </c>
      <c r="T38" s="506">
        <f>3.14*(S38*S38)/10000</f>
        <v>7.6415040000000017E-2</v>
      </c>
      <c r="W38" s="512" t="s">
        <v>481</v>
      </c>
      <c r="X38" s="512" t="s">
        <v>482</v>
      </c>
    </row>
    <row r="39" spans="2:24" x14ac:dyDescent="0.25">
      <c r="B39" s="511" t="s">
        <v>383</v>
      </c>
      <c r="C39" s="505" t="s">
        <v>483</v>
      </c>
      <c r="D39" s="503">
        <v>1</v>
      </c>
      <c r="W39" s="512" t="s">
        <v>484</v>
      </c>
      <c r="X39" s="512" t="s">
        <v>485</v>
      </c>
    </row>
    <row r="40" spans="2:24" x14ac:dyDescent="0.25">
      <c r="W40" s="512" t="s">
        <v>486</v>
      </c>
      <c r="X40" s="512" t="s">
        <v>487</v>
      </c>
    </row>
    <row r="41" spans="2:24" x14ac:dyDescent="0.25">
      <c r="W41" s="512" t="s">
        <v>488</v>
      </c>
      <c r="X41" s="512" t="s">
        <v>489</v>
      </c>
    </row>
    <row r="42" spans="2:24" x14ac:dyDescent="0.25">
      <c r="W42" s="512" t="s">
        <v>490</v>
      </c>
      <c r="X42" s="512"/>
    </row>
    <row r="43" spans="2:24" x14ac:dyDescent="0.25">
      <c r="W43" s="512" t="s">
        <v>491</v>
      </c>
      <c r="X43" s="512"/>
    </row>
    <row r="44" spans="2:24" x14ac:dyDescent="0.25">
      <c r="W44" s="512" t="s">
        <v>492</v>
      </c>
      <c r="X44" s="512"/>
    </row>
    <row r="45" spans="2:24" ht="28.5" customHeight="1" x14ac:dyDescent="0.45">
      <c r="B45" s="129" t="s">
        <v>493</v>
      </c>
      <c r="C45" s="13"/>
      <c r="D45" s="12"/>
      <c r="F45" s="129" t="s">
        <v>494</v>
      </c>
      <c r="G45" s="12"/>
      <c r="I45" s="11" t="s">
        <v>495</v>
      </c>
      <c r="J45" s="11"/>
      <c r="K45" s="11"/>
      <c r="M45" s="14" t="s">
        <v>105</v>
      </c>
      <c r="N45" s="14"/>
      <c r="O45" s="14"/>
      <c r="P45" s="14"/>
      <c r="S45" s="129" t="s">
        <v>496</v>
      </c>
      <c r="T45" s="13"/>
      <c r="U45" s="12"/>
      <c r="W45" s="512" t="s">
        <v>497</v>
      </c>
      <c r="X45" s="512"/>
    </row>
    <row r="46" spans="2:24" ht="43.15" customHeight="1" x14ac:dyDescent="0.25">
      <c r="B46" s="535" t="s">
        <v>498</v>
      </c>
      <c r="C46" s="535" t="s">
        <v>499</v>
      </c>
      <c r="D46" s="535" t="s">
        <v>500</v>
      </c>
      <c r="F46" s="535" t="s">
        <v>501</v>
      </c>
      <c r="G46" s="535" t="s">
        <v>502</v>
      </c>
      <c r="I46" s="535" t="s">
        <v>503</v>
      </c>
      <c r="J46" s="535" t="s">
        <v>504</v>
      </c>
      <c r="K46" s="535" t="s">
        <v>505</v>
      </c>
      <c r="M46" s="536" t="s">
        <v>460</v>
      </c>
      <c r="N46" s="536" t="s">
        <v>461</v>
      </c>
      <c r="O46" s="536" t="s">
        <v>462</v>
      </c>
      <c r="P46" s="536" t="s">
        <v>506</v>
      </c>
      <c r="S46" s="535" t="s">
        <v>498</v>
      </c>
      <c r="T46" s="535" t="s">
        <v>499</v>
      </c>
      <c r="U46" s="535" t="s">
        <v>500</v>
      </c>
      <c r="W46" s="512" t="s">
        <v>507</v>
      </c>
      <c r="X46" s="512"/>
    </row>
    <row r="47" spans="2:24" ht="57.6" customHeight="1" x14ac:dyDescent="0.25">
      <c r="B47" s="503" t="s">
        <v>217</v>
      </c>
      <c r="C47" s="503">
        <v>4</v>
      </c>
      <c r="D47" s="516" t="s">
        <v>309</v>
      </c>
      <c r="F47" s="503" t="s">
        <v>399</v>
      </c>
      <c r="G47" s="503">
        <v>3</v>
      </c>
      <c r="I47" s="518">
        <v>0</v>
      </c>
      <c r="J47" s="518">
        <v>100</v>
      </c>
      <c r="K47" s="519">
        <v>1</v>
      </c>
      <c r="M47" s="503" t="s">
        <v>469</v>
      </c>
      <c r="N47" s="503">
        <v>0.3</v>
      </c>
      <c r="O47" s="503">
        <f>N47*12</f>
        <v>3.5999999999999996</v>
      </c>
      <c r="P47" s="506">
        <f>3.14*(O47*O47)</f>
        <v>40.694399999999995</v>
      </c>
      <c r="S47" s="503" t="s">
        <v>217</v>
      </c>
      <c r="T47" s="503">
        <v>4</v>
      </c>
      <c r="U47" s="505" t="s">
        <v>309</v>
      </c>
      <c r="W47" s="512" t="s">
        <v>508</v>
      </c>
      <c r="X47" s="512"/>
    </row>
    <row r="48" spans="2:24" ht="43.15" customHeight="1" x14ac:dyDescent="0.25">
      <c r="B48" s="503" t="s">
        <v>215</v>
      </c>
      <c r="C48" s="503">
        <v>2</v>
      </c>
      <c r="D48" s="516" t="s">
        <v>314</v>
      </c>
      <c r="F48" s="503" t="s">
        <v>126</v>
      </c>
      <c r="G48" s="503">
        <v>2</v>
      </c>
      <c r="I48" s="518">
        <v>1</v>
      </c>
      <c r="J48" s="518">
        <v>96.5</v>
      </c>
      <c r="K48" s="519">
        <v>0.96499999999999997</v>
      </c>
      <c r="M48" s="503" t="s">
        <v>217</v>
      </c>
      <c r="N48" s="503">
        <v>0.6</v>
      </c>
      <c r="O48" s="503">
        <v>7.2</v>
      </c>
      <c r="P48" s="506">
        <f>3.14*(O48*O48)</f>
        <v>162.77760000000001</v>
      </c>
      <c r="S48" s="503" t="s">
        <v>215</v>
      </c>
      <c r="T48" s="503">
        <v>2</v>
      </c>
      <c r="U48" s="505" t="s">
        <v>314</v>
      </c>
      <c r="W48" s="512" t="s">
        <v>509</v>
      </c>
      <c r="X48" s="512"/>
    </row>
    <row r="49" spans="2:24" ht="28.9" customHeight="1" x14ac:dyDescent="0.25">
      <c r="B49" s="503" t="s">
        <v>343</v>
      </c>
      <c r="C49" s="503">
        <v>0</v>
      </c>
      <c r="D49" s="516" t="s">
        <v>344</v>
      </c>
      <c r="F49" s="505" t="s">
        <v>400</v>
      </c>
      <c r="G49" s="503">
        <v>1</v>
      </c>
      <c r="I49" s="518">
        <v>2</v>
      </c>
      <c r="J49" s="518">
        <v>93.122500000000002</v>
      </c>
      <c r="K49" s="519">
        <v>0.93122499999999997</v>
      </c>
      <c r="M49" s="503" t="s">
        <v>480</v>
      </c>
      <c r="N49" s="503">
        <v>0.9</v>
      </c>
      <c r="O49" s="503">
        <v>10.8</v>
      </c>
      <c r="P49" s="506">
        <f>3.14*(O49*O49)</f>
        <v>366.24960000000004</v>
      </c>
      <c r="S49" s="503" t="s">
        <v>343</v>
      </c>
      <c r="T49" s="503">
        <v>1</v>
      </c>
      <c r="U49" s="505" t="s">
        <v>344</v>
      </c>
      <c r="W49" s="512" t="s">
        <v>510</v>
      </c>
      <c r="X49" s="512"/>
    </row>
    <row r="50" spans="2:24" ht="57.6" customHeight="1" x14ac:dyDescent="0.25">
      <c r="B50" s="503" t="s">
        <v>335</v>
      </c>
      <c r="C50" s="503">
        <v>6</v>
      </c>
      <c r="D50" s="516" t="s">
        <v>309</v>
      </c>
      <c r="F50" s="505" t="s">
        <v>401</v>
      </c>
      <c r="G50" s="503">
        <v>1</v>
      </c>
      <c r="I50" s="518">
        <v>3</v>
      </c>
      <c r="J50" s="518">
        <v>89.863212500000003</v>
      </c>
      <c r="K50" s="519">
        <v>0.898632125</v>
      </c>
      <c r="M50" s="503" t="s">
        <v>511</v>
      </c>
      <c r="N50" s="503">
        <v>1.3</v>
      </c>
      <c r="O50" s="503">
        <v>15.6</v>
      </c>
      <c r="P50" s="506">
        <f>3.14*(O50*O50)</f>
        <v>764.15039999999999</v>
      </c>
      <c r="S50" s="503" t="s">
        <v>335</v>
      </c>
      <c r="T50" s="503">
        <v>6</v>
      </c>
      <c r="U50" s="505" t="s">
        <v>309</v>
      </c>
      <c r="W50" s="512" t="s">
        <v>512</v>
      </c>
      <c r="X50" s="512"/>
    </row>
    <row r="51" spans="2:24" x14ac:dyDescent="0.25">
      <c r="F51" s="503" t="s">
        <v>402</v>
      </c>
      <c r="G51" s="503">
        <v>0</v>
      </c>
      <c r="I51" s="518">
        <v>4</v>
      </c>
      <c r="J51" s="518">
        <v>86.718000059999994</v>
      </c>
      <c r="K51" s="519">
        <v>0.8671800006</v>
      </c>
      <c r="W51" s="512" t="s">
        <v>513</v>
      </c>
      <c r="X51" s="512"/>
    </row>
    <row r="52" spans="2:24" x14ac:dyDescent="0.25">
      <c r="I52" s="518">
        <v>5</v>
      </c>
      <c r="J52" s="518">
        <v>83.682870059999999</v>
      </c>
      <c r="K52" s="519">
        <v>0.83682870060000003</v>
      </c>
      <c r="W52" s="512" t="s">
        <v>514</v>
      </c>
      <c r="X52" s="512"/>
    </row>
    <row r="53" spans="2:24" x14ac:dyDescent="0.25">
      <c r="I53" s="518">
        <v>6</v>
      </c>
      <c r="J53" s="518">
        <v>80.753969609999999</v>
      </c>
      <c r="K53" s="519">
        <v>0.80753969609999998</v>
      </c>
      <c r="W53" s="512" t="s">
        <v>515</v>
      </c>
      <c r="X53" s="512"/>
    </row>
    <row r="54" spans="2:24" x14ac:dyDescent="0.25">
      <c r="I54" s="518">
        <v>7</v>
      </c>
      <c r="J54" s="518">
        <v>77.927580669999998</v>
      </c>
      <c r="K54" s="519">
        <v>0.77927580669999996</v>
      </c>
      <c r="W54" s="512" t="s">
        <v>516</v>
      </c>
      <c r="X54" s="512"/>
    </row>
    <row r="55" spans="2:24" ht="14.65" customHeight="1" x14ac:dyDescent="0.25">
      <c r="I55" s="518">
        <v>8</v>
      </c>
      <c r="J55" s="518">
        <v>75.200115350000004</v>
      </c>
      <c r="K55" s="519">
        <v>0.75200115349999996</v>
      </c>
      <c r="W55" s="512" t="s">
        <v>517</v>
      </c>
      <c r="X55" s="512"/>
    </row>
    <row r="56" spans="2:24" x14ac:dyDescent="0.25">
      <c r="I56" s="518">
        <v>9</v>
      </c>
      <c r="J56" s="518">
        <v>72.568111310000006</v>
      </c>
      <c r="K56" s="519">
        <v>0.72568111310000005</v>
      </c>
      <c r="W56" s="512" t="s">
        <v>518</v>
      </c>
      <c r="X56" s="512"/>
    </row>
    <row r="57" spans="2:24" x14ac:dyDescent="0.25">
      <c r="I57" s="518">
        <v>10</v>
      </c>
      <c r="J57" s="518">
        <v>70.028227419999993</v>
      </c>
      <c r="K57" s="519">
        <v>0.7002822742</v>
      </c>
      <c r="W57" s="512" t="s">
        <v>519</v>
      </c>
      <c r="X57" s="512"/>
    </row>
    <row r="58" spans="2:24" x14ac:dyDescent="0.25">
      <c r="I58" s="518">
        <v>11</v>
      </c>
      <c r="J58" s="518">
        <v>67.577239460000001</v>
      </c>
      <c r="K58" s="519">
        <v>0.67577239460000005</v>
      </c>
      <c r="W58" s="512" t="s">
        <v>520</v>
      </c>
      <c r="X58" s="512"/>
    </row>
    <row r="59" spans="2:24" x14ac:dyDescent="0.25">
      <c r="I59" s="518">
        <v>12</v>
      </c>
      <c r="J59" s="518">
        <v>65.212036069999996</v>
      </c>
      <c r="K59" s="519">
        <v>0.65212036070000001</v>
      </c>
      <c r="W59" s="512" t="s">
        <v>521</v>
      </c>
      <c r="X59" s="512"/>
    </row>
    <row r="60" spans="2:24" x14ac:dyDescent="0.25">
      <c r="I60" s="518">
        <v>13</v>
      </c>
      <c r="J60" s="518">
        <v>62.929614809999997</v>
      </c>
      <c r="K60" s="519">
        <v>0.62929614810000001</v>
      </c>
      <c r="W60" s="512" t="s">
        <v>522</v>
      </c>
      <c r="X60" s="512"/>
    </row>
    <row r="61" spans="2:24" x14ac:dyDescent="0.25">
      <c r="I61" s="518">
        <v>14</v>
      </c>
      <c r="J61" s="518">
        <v>60.727078290000001</v>
      </c>
      <c r="K61" s="519">
        <v>0.60727078290000003</v>
      </c>
      <c r="W61" s="512" t="s">
        <v>523</v>
      </c>
      <c r="X61" s="512"/>
    </row>
    <row r="62" spans="2:24" x14ac:dyDescent="0.25">
      <c r="I62" s="518">
        <v>15</v>
      </c>
      <c r="J62" s="518">
        <v>58.601630550000003</v>
      </c>
      <c r="K62" s="519">
        <v>0.58601630549999995</v>
      </c>
      <c r="W62" s="512" t="s">
        <v>524</v>
      </c>
      <c r="X62" s="512"/>
    </row>
    <row r="63" spans="2:24" x14ac:dyDescent="0.25">
      <c r="I63" s="518">
        <v>16</v>
      </c>
      <c r="J63" s="518">
        <v>56.550573479999997</v>
      </c>
      <c r="K63" s="519">
        <v>0.56550573479999999</v>
      </c>
      <c r="W63" s="512" t="s">
        <v>525</v>
      </c>
      <c r="X63" s="512"/>
    </row>
    <row r="64" spans="2:24" x14ac:dyDescent="0.25">
      <c r="I64" s="518">
        <v>17</v>
      </c>
      <c r="J64" s="518">
        <v>54.571303409999999</v>
      </c>
      <c r="K64" s="519">
        <v>0.54571303410000005</v>
      </c>
      <c r="W64" s="512" t="s">
        <v>526</v>
      </c>
      <c r="X64" s="512"/>
    </row>
    <row r="65" spans="9:24" x14ac:dyDescent="0.25">
      <c r="I65" s="518">
        <v>18</v>
      </c>
      <c r="J65" s="518">
        <v>52.661307790000002</v>
      </c>
      <c r="K65" s="519">
        <v>0.5266130779</v>
      </c>
      <c r="W65" s="512" t="s">
        <v>527</v>
      </c>
      <c r="X65" s="512"/>
    </row>
    <row r="66" spans="9:24" x14ac:dyDescent="0.25">
      <c r="I66" s="518">
        <v>19</v>
      </c>
      <c r="J66" s="518">
        <v>50.818162020000003</v>
      </c>
      <c r="K66" s="519">
        <v>0.50818162020000002</v>
      </c>
      <c r="W66" s="512" t="s">
        <v>528</v>
      </c>
      <c r="X66" s="512"/>
    </row>
    <row r="67" spans="9:24" x14ac:dyDescent="0.25">
      <c r="I67" s="518">
        <v>20</v>
      </c>
      <c r="J67" s="518">
        <v>49.039526350000003</v>
      </c>
      <c r="K67" s="519">
        <v>0.49039526350000001</v>
      </c>
      <c r="W67" s="512" t="s">
        <v>529</v>
      </c>
      <c r="X67" s="512"/>
    </row>
    <row r="68" spans="9:24" x14ac:dyDescent="0.25">
      <c r="I68" s="518">
        <v>21</v>
      </c>
      <c r="J68" s="518">
        <v>47.323142930000003</v>
      </c>
      <c r="K68" s="519">
        <v>0.47323142930000001</v>
      </c>
      <c r="W68" s="512" t="s">
        <v>530</v>
      </c>
      <c r="X68" s="512"/>
    </row>
    <row r="69" spans="9:24" x14ac:dyDescent="0.25">
      <c r="I69" s="518">
        <v>22</v>
      </c>
      <c r="J69" s="518">
        <v>45.666832919999997</v>
      </c>
      <c r="K69" s="519">
        <v>0.4566683292</v>
      </c>
      <c r="W69" s="512" t="s">
        <v>531</v>
      </c>
      <c r="X69" s="512"/>
    </row>
    <row r="70" spans="9:24" x14ac:dyDescent="0.25">
      <c r="I70" s="518">
        <v>23</v>
      </c>
      <c r="J70" s="518">
        <v>44.068493770000003</v>
      </c>
      <c r="K70" s="519">
        <v>0.4406849377</v>
      </c>
      <c r="W70" s="512" t="s">
        <v>532</v>
      </c>
      <c r="X70" s="512"/>
    </row>
    <row r="71" spans="9:24" x14ac:dyDescent="0.25">
      <c r="I71" s="518">
        <v>24</v>
      </c>
      <c r="J71" s="518">
        <v>42.52609649</v>
      </c>
      <c r="K71" s="519">
        <v>0.42526096489999998</v>
      </c>
      <c r="W71" s="512" t="s">
        <v>533</v>
      </c>
      <c r="X71" s="512"/>
    </row>
    <row r="72" spans="9:24" x14ac:dyDescent="0.25">
      <c r="I72" s="518">
        <v>25</v>
      </c>
      <c r="J72" s="518">
        <v>41.037683110000003</v>
      </c>
      <c r="K72" s="519">
        <v>0.41037683110000001</v>
      </c>
      <c r="W72" s="512" t="s">
        <v>534</v>
      </c>
      <c r="X72" s="512"/>
    </row>
    <row r="73" spans="9:24" x14ac:dyDescent="0.25">
      <c r="I73" s="518">
        <v>26</v>
      </c>
      <c r="J73" s="518">
        <v>39.601364199999999</v>
      </c>
      <c r="K73" s="519">
        <v>0.396013642</v>
      </c>
      <c r="W73" s="512" t="s">
        <v>535</v>
      </c>
      <c r="X73" s="512"/>
    </row>
    <row r="74" spans="9:24" x14ac:dyDescent="0.25">
      <c r="I74" s="518">
        <v>27</v>
      </c>
      <c r="J74" s="518">
        <v>38.215316459999997</v>
      </c>
      <c r="K74" s="519">
        <v>0.38215316459999998</v>
      </c>
      <c r="W74" s="512" t="s">
        <v>536</v>
      </c>
      <c r="X74" s="512"/>
    </row>
    <row r="75" spans="9:24" x14ac:dyDescent="0.25">
      <c r="I75" s="518">
        <v>28</v>
      </c>
      <c r="J75" s="518">
        <v>36.877780379999997</v>
      </c>
      <c r="K75" s="519">
        <v>0.36877780380000003</v>
      </c>
      <c r="W75" s="512" t="s">
        <v>537</v>
      </c>
      <c r="X75" s="512"/>
    </row>
    <row r="76" spans="9:24" x14ac:dyDescent="0.25">
      <c r="I76" s="518">
        <v>29</v>
      </c>
      <c r="J76" s="518">
        <v>35.587058069999998</v>
      </c>
      <c r="K76" s="519">
        <v>0.35587058069999999</v>
      </c>
      <c r="W76" s="512" t="s">
        <v>538</v>
      </c>
      <c r="X76" s="512"/>
    </row>
    <row r="77" spans="9:24" x14ac:dyDescent="0.25">
      <c r="I77" s="518">
        <v>30</v>
      </c>
      <c r="J77" s="518">
        <v>34.34151104</v>
      </c>
      <c r="K77" s="519">
        <v>0.3434151104</v>
      </c>
      <c r="W77" s="512" t="s">
        <v>539</v>
      </c>
      <c r="X77" s="512"/>
    </row>
    <row r="78" spans="9:24" x14ac:dyDescent="0.25">
      <c r="I78" s="518">
        <v>31</v>
      </c>
      <c r="J78" s="518">
        <v>33.139558149999999</v>
      </c>
      <c r="K78" s="519">
        <v>0.33139558149999998</v>
      </c>
      <c r="W78" s="512" t="s">
        <v>540</v>
      </c>
      <c r="X78" s="512"/>
    </row>
    <row r="79" spans="9:24" x14ac:dyDescent="0.25">
      <c r="I79" s="518" t="s">
        <v>421</v>
      </c>
      <c r="J79" s="514">
        <v>31.979673609999999</v>
      </c>
      <c r="K79" s="519">
        <v>0.31979673609999998</v>
      </c>
      <c r="W79" s="512" t="s">
        <v>541</v>
      </c>
      <c r="X79" s="512"/>
    </row>
    <row r="80" spans="9:24" x14ac:dyDescent="0.25">
      <c r="I80" s="505" t="s">
        <v>404</v>
      </c>
      <c r="J80" s="505" t="s">
        <v>383</v>
      </c>
      <c r="K80" s="505" t="s">
        <v>383</v>
      </c>
      <c r="W80" s="512" t="s">
        <v>542</v>
      </c>
      <c r="X80" s="512"/>
    </row>
    <row r="81" spans="23:24" x14ac:dyDescent="0.25">
      <c r="W81" s="512" t="s">
        <v>543</v>
      </c>
      <c r="X81" s="512"/>
    </row>
    <row r="82" spans="23:24" x14ac:dyDescent="0.25">
      <c r="W82" s="512" t="s">
        <v>544</v>
      </c>
      <c r="X82" s="512"/>
    </row>
    <row r="83" spans="23:24" x14ac:dyDescent="0.25">
      <c r="W83" s="512" t="s">
        <v>545</v>
      </c>
      <c r="X83" s="512"/>
    </row>
    <row r="84" spans="23:24" x14ac:dyDescent="0.25">
      <c r="W84" s="512" t="s">
        <v>546</v>
      </c>
      <c r="X84" s="512"/>
    </row>
    <row r="85" spans="23:24" x14ac:dyDescent="0.25">
      <c r="W85" s="512" t="s">
        <v>547</v>
      </c>
      <c r="X85" s="512"/>
    </row>
    <row r="86" spans="23:24" x14ac:dyDescent="0.25">
      <c r="W86" s="512" t="s">
        <v>548</v>
      </c>
      <c r="X86" s="512"/>
    </row>
    <row r="87" spans="23:24" x14ac:dyDescent="0.25">
      <c r="W87" s="512" t="s">
        <v>549</v>
      </c>
      <c r="X87" s="512"/>
    </row>
    <row r="88" spans="23:24" x14ac:dyDescent="0.25">
      <c r="W88" s="512" t="s">
        <v>550</v>
      </c>
      <c r="X88" s="512"/>
    </row>
    <row r="89" spans="23:24" x14ac:dyDescent="0.25">
      <c r="W89" s="512" t="s">
        <v>551</v>
      </c>
      <c r="X89" s="512"/>
    </row>
    <row r="90" spans="23:24" x14ac:dyDescent="0.25">
      <c r="W90" s="512" t="s">
        <v>552</v>
      </c>
      <c r="X90" s="512"/>
    </row>
    <row r="91" spans="23:24" x14ac:dyDescent="0.25">
      <c r="W91" s="512" t="s">
        <v>553</v>
      </c>
      <c r="X91" s="512"/>
    </row>
    <row r="92" spans="23:24" x14ac:dyDescent="0.25">
      <c r="W92" s="512" t="s">
        <v>554</v>
      </c>
      <c r="X92" s="512"/>
    </row>
    <row r="93" spans="23:24" x14ac:dyDescent="0.25">
      <c r="W93" s="512" t="s">
        <v>555</v>
      </c>
      <c r="X93" s="512"/>
    </row>
    <row r="94" spans="23:24" x14ac:dyDescent="0.25">
      <c r="W94" s="512" t="s">
        <v>556</v>
      </c>
      <c r="X94" s="512"/>
    </row>
    <row r="95" spans="23:24" x14ac:dyDescent="0.25">
      <c r="W95" s="512" t="s">
        <v>557</v>
      </c>
      <c r="X95" s="512"/>
    </row>
    <row r="96" spans="23:24" x14ac:dyDescent="0.25">
      <c r="W96" s="512" t="s">
        <v>558</v>
      </c>
      <c r="X96" s="512"/>
    </row>
    <row r="97" spans="23:24" x14ac:dyDescent="0.25">
      <c r="W97" s="512" t="s">
        <v>559</v>
      </c>
      <c r="X97" s="512"/>
    </row>
    <row r="98" spans="23:24" x14ac:dyDescent="0.25">
      <c r="W98" s="512" t="s">
        <v>560</v>
      </c>
      <c r="X98" s="512"/>
    </row>
    <row r="99" spans="23:24" x14ac:dyDescent="0.25">
      <c r="W99" s="512" t="s">
        <v>561</v>
      </c>
      <c r="X99" s="512"/>
    </row>
    <row r="100" spans="23:24" x14ac:dyDescent="0.25">
      <c r="W100" s="512" t="s">
        <v>562</v>
      </c>
      <c r="X100" s="512"/>
    </row>
    <row r="101" spans="23:24" x14ac:dyDescent="0.25">
      <c r="W101" s="512" t="s">
        <v>563</v>
      </c>
      <c r="X101" s="512"/>
    </row>
    <row r="102" spans="23:24" x14ac:dyDescent="0.25">
      <c r="W102" s="512" t="s">
        <v>564</v>
      </c>
      <c r="X102" s="512"/>
    </row>
    <row r="103" spans="23:24" x14ac:dyDescent="0.25">
      <c r="W103" s="512" t="s">
        <v>565</v>
      </c>
      <c r="X103" s="512"/>
    </row>
    <row r="104" spans="23:24" x14ac:dyDescent="0.25">
      <c r="W104" s="512" t="s">
        <v>566</v>
      </c>
      <c r="X104" s="512"/>
    </row>
    <row r="105" spans="23:24" x14ac:dyDescent="0.25">
      <c r="W105" s="512" t="s">
        <v>567</v>
      </c>
      <c r="X105" s="512"/>
    </row>
    <row r="106" spans="23:24" x14ac:dyDescent="0.25">
      <c r="W106" s="512" t="s">
        <v>568</v>
      </c>
      <c r="X106" s="512"/>
    </row>
    <row r="107" spans="23:24" x14ac:dyDescent="0.25">
      <c r="W107" s="512" t="s">
        <v>569</v>
      </c>
      <c r="X107" s="512"/>
    </row>
    <row r="108" spans="23:24" x14ac:dyDescent="0.25">
      <c r="W108" s="512" t="s">
        <v>570</v>
      </c>
      <c r="X108" s="512"/>
    </row>
    <row r="109" spans="23:24" x14ac:dyDescent="0.25">
      <c r="W109" s="512" t="s">
        <v>571</v>
      </c>
      <c r="X109" s="512"/>
    </row>
    <row r="110" spans="23:24" x14ac:dyDescent="0.25">
      <c r="W110" s="512" t="s">
        <v>572</v>
      </c>
      <c r="X110" s="512"/>
    </row>
    <row r="111" spans="23:24" x14ac:dyDescent="0.25">
      <c r="W111" s="512" t="s">
        <v>573</v>
      </c>
      <c r="X111" s="512"/>
    </row>
    <row r="112" spans="23:24" x14ac:dyDescent="0.25">
      <c r="W112" s="512" t="s">
        <v>574</v>
      </c>
      <c r="X112" s="512"/>
    </row>
    <row r="113" spans="23:24" x14ac:dyDescent="0.25">
      <c r="W113" s="512" t="s">
        <v>575</v>
      </c>
      <c r="X113" s="512"/>
    </row>
    <row r="114" spans="23:24" x14ac:dyDescent="0.25">
      <c r="W114" s="512" t="s">
        <v>576</v>
      </c>
      <c r="X114" s="512"/>
    </row>
    <row r="115" spans="23:24" x14ac:dyDescent="0.25">
      <c r="W115" s="512" t="s">
        <v>577</v>
      </c>
      <c r="X115" s="512"/>
    </row>
    <row r="116" spans="23:24" x14ac:dyDescent="0.25">
      <c r="W116" s="512" t="s">
        <v>578</v>
      </c>
      <c r="X116" s="512"/>
    </row>
    <row r="117" spans="23:24" x14ac:dyDescent="0.25">
      <c r="W117" s="512" t="s">
        <v>579</v>
      </c>
      <c r="X117" s="512"/>
    </row>
    <row r="118" spans="23:24" x14ac:dyDescent="0.25">
      <c r="W118" s="512" t="s">
        <v>580</v>
      </c>
      <c r="X118" s="512"/>
    </row>
    <row r="119" spans="23:24" x14ac:dyDescent="0.25">
      <c r="W119" s="512" t="s">
        <v>581</v>
      </c>
      <c r="X119" s="512"/>
    </row>
    <row r="120" spans="23:24" x14ac:dyDescent="0.25">
      <c r="W120" s="512" t="s">
        <v>582</v>
      </c>
      <c r="X120" s="512"/>
    </row>
    <row r="121" spans="23:24" x14ac:dyDescent="0.25">
      <c r="W121" s="512" t="s">
        <v>583</v>
      </c>
      <c r="X121" s="512"/>
    </row>
    <row r="122" spans="23:24" x14ac:dyDescent="0.25">
      <c r="W122" s="512" t="s">
        <v>584</v>
      </c>
      <c r="X122" s="512"/>
    </row>
    <row r="123" spans="23:24" x14ac:dyDescent="0.25">
      <c r="W123" s="512" t="s">
        <v>585</v>
      </c>
      <c r="X123" s="512"/>
    </row>
    <row r="124" spans="23:24" x14ac:dyDescent="0.25">
      <c r="W124" s="512" t="s">
        <v>586</v>
      </c>
      <c r="X124" s="512"/>
    </row>
    <row r="125" spans="23:24" x14ac:dyDescent="0.25">
      <c r="W125" s="512" t="s">
        <v>587</v>
      </c>
      <c r="X125" s="512"/>
    </row>
    <row r="126" spans="23:24" x14ac:dyDescent="0.25">
      <c r="W126" s="512" t="s">
        <v>588</v>
      </c>
      <c r="X126" s="512"/>
    </row>
    <row r="127" spans="23:24" x14ac:dyDescent="0.25">
      <c r="W127" s="512" t="s">
        <v>589</v>
      </c>
      <c r="X127" s="512"/>
    </row>
    <row r="128" spans="23:24" x14ac:dyDescent="0.25">
      <c r="W128" s="512" t="s">
        <v>590</v>
      </c>
      <c r="X128" s="512"/>
    </row>
    <row r="129" spans="23:24" x14ac:dyDescent="0.25">
      <c r="W129" s="512" t="s">
        <v>591</v>
      </c>
      <c r="X129" s="512"/>
    </row>
    <row r="130" spans="23:24" x14ac:dyDescent="0.25">
      <c r="W130" s="512" t="s">
        <v>592</v>
      </c>
      <c r="X130" s="512"/>
    </row>
    <row r="131" spans="23:24" x14ac:dyDescent="0.25">
      <c r="W131" s="512" t="s">
        <v>593</v>
      </c>
      <c r="X131" s="512"/>
    </row>
    <row r="132" spans="23:24" x14ac:dyDescent="0.25">
      <c r="W132" s="512" t="s">
        <v>594</v>
      </c>
      <c r="X132" s="512"/>
    </row>
    <row r="133" spans="23:24" x14ac:dyDescent="0.25">
      <c r="W133" s="512" t="s">
        <v>595</v>
      </c>
      <c r="X133" s="512"/>
    </row>
    <row r="134" spans="23:24" x14ac:dyDescent="0.25">
      <c r="W134" s="512" t="s">
        <v>596</v>
      </c>
      <c r="X134" s="512"/>
    </row>
    <row r="135" spans="23:24" x14ac:dyDescent="0.25">
      <c r="W135" s="512" t="s">
        <v>597</v>
      </c>
      <c r="X135" s="512"/>
    </row>
    <row r="136" spans="23:24" x14ac:dyDescent="0.25">
      <c r="W136" s="512" t="s">
        <v>598</v>
      </c>
      <c r="X136" s="512"/>
    </row>
    <row r="137" spans="23:24" x14ac:dyDescent="0.25">
      <c r="W137" s="512" t="s">
        <v>599</v>
      </c>
      <c r="X137" s="512"/>
    </row>
    <row r="138" spans="23:24" x14ac:dyDescent="0.25">
      <c r="W138" s="512" t="s">
        <v>600</v>
      </c>
      <c r="X138" s="512"/>
    </row>
    <row r="139" spans="23:24" x14ac:dyDescent="0.25">
      <c r="W139" s="512" t="s">
        <v>601</v>
      </c>
      <c r="X139" s="512"/>
    </row>
    <row r="140" spans="23:24" x14ac:dyDescent="0.25">
      <c r="W140" s="512" t="s">
        <v>602</v>
      </c>
      <c r="X140" s="512"/>
    </row>
    <row r="141" spans="23:24" x14ac:dyDescent="0.25">
      <c r="W141" s="512" t="s">
        <v>603</v>
      </c>
      <c r="X141" s="512"/>
    </row>
    <row r="142" spans="23:24" x14ac:dyDescent="0.25">
      <c r="W142" s="512" t="s">
        <v>604</v>
      </c>
      <c r="X142" s="512"/>
    </row>
    <row r="143" spans="23:24" x14ac:dyDescent="0.25">
      <c r="W143" s="512" t="s">
        <v>605</v>
      </c>
      <c r="X143" s="512"/>
    </row>
    <row r="144" spans="23:24" x14ac:dyDescent="0.25">
      <c r="W144" s="512" t="s">
        <v>606</v>
      </c>
      <c r="X144" s="512"/>
    </row>
    <row r="145" spans="23:24" x14ac:dyDescent="0.25">
      <c r="W145" s="512" t="s">
        <v>607</v>
      </c>
      <c r="X145" s="512"/>
    </row>
    <row r="146" spans="23:24" x14ac:dyDescent="0.25">
      <c r="W146" s="512" t="s">
        <v>608</v>
      </c>
      <c r="X146" s="512"/>
    </row>
    <row r="147" spans="23:24" x14ac:dyDescent="0.25">
      <c r="W147" s="512" t="s">
        <v>609</v>
      </c>
      <c r="X147" s="512"/>
    </row>
    <row r="148" spans="23:24" x14ac:dyDescent="0.25">
      <c r="W148" s="512" t="s">
        <v>610</v>
      </c>
      <c r="X148" s="512"/>
    </row>
    <row r="149" spans="23:24" x14ac:dyDescent="0.25">
      <c r="W149" s="512" t="s">
        <v>611</v>
      </c>
      <c r="X149" s="512"/>
    </row>
    <row r="150" spans="23:24" x14ac:dyDescent="0.25">
      <c r="W150" s="512" t="s">
        <v>612</v>
      </c>
      <c r="X150" s="512"/>
    </row>
    <row r="151" spans="23:24" x14ac:dyDescent="0.25">
      <c r="W151" s="512" t="s">
        <v>613</v>
      </c>
      <c r="X151" s="512"/>
    </row>
    <row r="152" spans="23:24" x14ac:dyDescent="0.25">
      <c r="W152" s="512" t="s">
        <v>614</v>
      </c>
      <c r="X152" s="512"/>
    </row>
    <row r="153" spans="23:24" x14ac:dyDescent="0.25">
      <c r="W153" s="512" t="s">
        <v>615</v>
      </c>
      <c r="X153" s="512"/>
    </row>
    <row r="154" spans="23:24" x14ac:dyDescent="0.25">
      <c r="W154" s="512" t="s">
        <v>616</v>
      </c>
      <c r="X154" s="512"/>
    </row>
    <row r="155" spans="23:24" x14ac:dyDescent="0.25">
      <c r="W155" s="512" t="s">
        <v>617</v>
      </c>
      <c r="X155" s="512"/>
    </row>
    <row r="156" spans="23:24" x14ac:dyDescent="0.25">
      <c r="W156" s="512" t="s">
        <v>618</v>
      </c>
      <c r="X156" s="512"/>
    </row>
    <row r="157" spans="23:24" x14ac:dyDescent="0.25">
      <c r="W157" s="512" t="s">
        <v>619</v>
      </c>
      <c r="X157" s="512"/>
    </row>
    <row r="158" spans="23:24" x14ac:dyDescent="0.25">
      <c r="W158" s="512" t="s">
        <v>620</v>
      </c>
      <c r="X158" s="512"/>
    </row>
    <row r="159" spans="23:24" x14ac:dyDescent="0.25">
      <c r="W159" s="512" t="s">
        <v>621</v>
      </c>
      <c r="X159" s="512"/>
    </row>
    <row r="160" spans="23:24" x14ac:dyDescent="0.25">
      <c r="W160" s="512" t="s">
        <v>622</v>
      </c>
      <c r="X160" s="512"/>
    </row>
    <row r="161" spans="23:24" x14ac:dyDescent="0.25">
      <c r="W161" s="512" t="s">
        <v>623</v>
      </c>
      <c r="X161" s="512"/>
    </row>
    <row r="162" spans="23:24" x14ac:dyDescent="0.25">
      <c r="W162" s="512" t="s">
        <v>624</v>
      </c>
      <c r="X162" s="512"/>
    </row>
    <row r="163" spans="23:24" x14ac:dyDescent="0.25">
      <c r="W163" s="512" t="s">
        <v>625</v>
      </c>
      <c r="X163" s="512"/>
    </row>
    <row r="164" spans="23:24" x14ac:dyDescent="0.25">
      <c r="W164" s="512" t="s">
        <v>626</v>
      </c>
      <c r="X164" s="512"/>
    </row>
    <row r="165" spans="23:24" x14ac:dyDescent="0.25">
      <c r="W165" s="512" t="s">
        <v>627</v>
      </c>
      <c r="X165" s="512"/>
    </row>
    <row r="166" spans="23:24" x14ac:dyDescent="0.25">
      <c r="W166" s="512" t="s">
        <v>628</v>
      </c>
      <c r="X166" s="512"/>
    </row>
    <row r="167" spans="23:24" x14ac:dyDescent="0.25">
      <c r="W167" s="512" t="s">
        <v>629</v>
      </c>
      <c r="X167" s="512"/>
    </row>
    <row r="168" spans="23:24" x14ac:dyDescent="0.25">
      <c r="W168" s="512" t="s">
        <v>630</v>
      </c>
      <c r="X168" s="512"/>
    </row>
    <row r="169" spans="23:24" x14ac:dyDescent="0.25">
      <c r="W169" s="512" t="s">
        <v>631</v>
      </c>
      <c r="X169" s="512"/>
    </row>
    <row r="170" spans="23:24" x14ac:dyDescent="0.25">
      <c r="W170" s="512" t="s">
        <v>632</v>
      </c>
      <c r="X170" s="512"/>
    </row>
    <row r="171" spans="23:24" x14ac:dyDescent="0.25">
      <c r="W171" s="512" t="s">
        <v>633</v>
      </c>
      <c r="X171" s="512"/>
    </row>
    <row r="172" spans="23:24" x14ac:dyDescent="0.25">
      <c r="W172" s="512" t="s">
        <v>634</v>
      </c>
      <c r="X172" s="512"/>
    </row>
    <row r="173" spans="23:24" x14ac:dyDescent="0.25">
      <c r="W173" s="512" t="s">
        <v>635</v>
      </c>
      <c r="X173" s="512"/>
    </row>
    <row r="174" spans="23:24" x14ac:dyDescent="0.25">
      <c r="W174" s="512" t="s">
        <v>636</v>
      </c>
      <c r="X174" s="512"/>
    </row>
    <row r="175" spans="23:24" x14ac:dyDescent="0.25">
      <c r="W175" s="512" t="s">
        <v>637</v>
      </c>
      <c r="X175" s="512"/>
    </row>
    <row r="176" spans="23:24" x14ac:dyDescent="0.25">
      <c r="W176" s="512" t="s">
        <v>638</v>
      </c>
      <c r="X176" s="512"/>
    </row>
    <row r="177" spans="23:24" x14ac:dyDescent="0.25">
      <c r="W177" s="512" t="s">
        <v>639</v>
      </c>
      <c r="X177" s="512"/>
    </row>
    <row r="178" spans="23:24" x14ac:dyDescent="0.25">
      <c r="W178" s="512" t="s">
        <v>640</v>
      </c>
      <c r="X178" s="512"/>
    </row>
    <row r="179" spans="23:24" x14ac:dyDescent="0.25">
      <c r="W179" s="512" t="s">
        <v>641</v>
      </c>
      <c r="X179" s="512"/>
    </row>
    <row r="180" spans="23:24" x14ac:dyDescent="0.25">
      <c r="W180" s="512" t="s">
        <v>642</v>
      </c>
      <c r="X180" s="512"/>
    </row>
    <row r="181" spans="23:24" x14ac:dyDescent="0.25">
      <c r="W181" s="512" t="s">
        <v>643</v>
      </c>
      <c r="X181" s="512"/>
    </row>
    <row r="182" spans="23:24" x14ac:dyDescent="0.25">
      <c r="W182" s="512" t="s">
        <v>644</v>
      </c>
      <c r="X182" s="512"/>
    </row>
    <row r="183" spans="23:24" x14ac:dyDescent="0.25">
      <c r="W183" s="512" t="s">
        <v>645</v>
      </c>
      <c r="X183" s="512"/>
    </row>
    <row r="184" spans="23:24" x14ac:dyDescent="0.25">
      <c r="W184" s="512" t="s">
        <v>646</v>
      </c>
      <c r="X184" s="512"/>
    </row>
    <row r="185" spans="23:24" x14ac:dyDescent="0.25">
      <c r="W185" s="512" t="s">
        <v>647</v>
      </c>
      <c r="X185" s="512"/>
    </row>
    <row r="186" spans="23:24" x14ac:dyDescent="0.25">
      <c r="W186" s="512" t="s">
        <v>648</v>
      </c>
      <c r="X186" s="512"/>
    </row>
    <row r="187" spans="23:24" x14ac:dyDescent="0.25">
      <c r="W187" s="512" t="s">
        <v>649</v>
      </c>
      <c r="X187" s="512"/>
    </row>
    <row r="188" spans="23:24" x14ac:dyDescent="0.25">
      <c r="W188" s="512" t="s">
        <v>650</v>
      </c>
      <c r="X188" s="512"/>
    </row>
    <row r="189" spans="23:24" x14ac:dyDescent="0.25">
      <c r="W189" s="512" t="s">
        <v>651</v>
      </c>
      <c r="X189" s="512"/>
    </row>
    <row r="190" spans="23:24" x14ac:dyDescent="0.25">
      <c r="W190" s="512" t="s">
        <v>652</v>
      </c>
      <c r="X190" s="512"/>
    </row>
    <row r="191" spans="23:24" x14ac:dyDescent="0.25">
      <c r="W191" s="512" t="s">
        <v>653</v>
      </c>
      <c r="X191" s="512"/>
    </row>
    <row r="192" spans="23:24" x14ac:dyDescent="0.25">
      <c r="W192" s="512" t="s">
        <v>654</v>
      </c>
      <c r="X192" s="512"/>
    </row>
    <row r="193" spans="23:24" x14ac:dyDescent="0.25">
      <c r="W193" s="512" t="s">
        <v>655</v>
      </c>
      <c r="X193" s="512"/>
    </row>
    <row r="194" spans="23:24" x14ac:dyDescent="0.25">
      <c r="W194" s="512" t="s">
        <v>656</v>
      </c>
      <c r="X194" s="512"/>
    </row>
    <row r="195" spans="23:24" x14ac:dyDescent="0.25">
      <c r="W195" s="512" t="s">
        <v>657</v>
      </c>
      <c r="X195" s="512"/>
    </row>
    <row r="196" spans="23:24" x14ac:dyDescent="0.25">
      <c r="W196" s="512" t="s">
        <v>658</v>
      </c>
      <c r="X196" s="512"/>
    </row>
    <row r="197" spans="23:24" x14ac:dyDescent="0.25">
      <c r="W197" s="512" t="s">
        <v>659</v>
      </c>
      <c r="X197" s="512"/>
    </row>
    <row r="198" spans="23:24" x14ac:dyDescent="0.25">
      <c r="W198" s="512" t="s">
        <v>660</v>
      </c>
      <c r="X198" s="512"/>
    </row>
    <row r="199" spans="23:24" x14ac:dyDescent="0.25">
      <c r="W199" s="512" t="s">
        <v>661</v>
      </c>
      <c r="X199" s="512"/>
    </row>
    <row r="200" spans="23:24" x14ac:dyDescent="0.25">
      <c r="W200" s="512" t="s">
        <v>662</v>
      </c>
      <c r="X200" s="512"/>
    </row>
    <row r="201" spans="23:24" x14ac:dyDescent="0.25">
      <c r="W201" s="512" t="s">
        <v>663</v>
      </c>
      <c r="X201" s="512"/>
    </row>
    <row r="202" spans="23:24" x14ac:dyDescent="0.25">
      <c r="W202" s="512" t="s">
        <v>664</v>
      </c>
      <c r="X202" s="512"/>
    </row>
    <row r="203" spans="23:24" x14ac:dyDescent="0.25">
      <c r="W203" s="512" t="s">
        <v>665</v>
      </c>
      <c r="X203" s="512"/>
    </row>
    <row r="204" spans="23:24" x14ac:dyDescent="0.25">
      <c r="W204" s="512" t="s">
        <v>666</v>
      </c>
      <c r="X204" s="512"/>
    </row>
    <row r="205" spans="23:24" x14ac:dyDescent="0.25">
      <c r="W205" s="512" t="s">
        <v>667</v>
      </c>
      <c r="X205" s="512"/>
    </row>
    <row r="206" spans="23:24" x14ac:dyDescent="0.25">
      <c r="W206" s="512" t="s">
        <v>668</v>
      </c>
      <c r="X206" s="512"/>
    </row>
    <row r="207" spans="23:24" x14ac:dyDescent="0.25">
      <c r="W207" s="512" t="s">
        <v>669</v>
      </c>
      <c r="X207" s="512"/>
    </row>
    <row r="208" spans="23:24" x14ac:dyDescent="0.25">
      <c r="W208" s="512" t="s">
        <v>670</v>
      </c>
      <c r="X208" s="512"/>
    </row>
    <row r="209" spans="23:24" x14ac:dyDescent="0.25">
      <c r="W209" s="512" t="s">
        <v>671</v>
      </c>
      <c r="X209" s="512"/>
    </row>
    <row r="210" spans="23:24" x14ac:dyDescent="0.25">
      <c r="W210" s="512" t="s">
        <v>672</v>
      </c>
      <c r="X210" s="512"/>
    </row>
    <row r="211" spans="23:24" x14ac:dyDescent="0.25">
      <c r="W211" s="512" t="s">
        <v>673</v>
      </c>
      <c r="X211" s="512"/>
    </row>
    <row r="212" spans="23:24" x14ac:dyDescent="0.25">
      <c r="W212" s="512" t="s">
        <v>674</v>
      </c>
      <c r="X212" s="512"/>
    </row>
    <row r="213" spans="23:24" x14ac:dyDescent="0.25">
      <c r="W213" s="512" t="s">
        <v>675</v>
      </c>
      <c r="X213" s="512"/>
    </row>
    <row r="214" spans="23:24" x14ac:dyDescent="0.25">
      <c r="W214" s="512" t="s">
        <v>676</v>
      </c>
      <c r="X214" s="512"/>
    </row>
    <row r="215" spans="23:24" x14ac:dyDescent="0.25">
      <c r="W215" s="512" t="s">
        <v>677</v>
      </c>
      <c r="X215" s="512"/>
    </row>
    <row r="216" spans="23:24" x14ac:dyDescent="0.25">
      <c r="W216" s="512" t="s">
        <v>678</v>
      </c>
      <c r="X216" s="512"/>
    </row>
    <row r="217" spans="23:24" x14ac:dyDescent="0.25">
      <c r="W217" s="512" t="s">
        <v>679</v>
      </c>
      <c r="X217" s="512"/>
    </row>
    <row r="218" spans="23:24" x14ac:dyDescent="0.25">
      <c r="W218" s="512" t="s">
        <v>680</v>
      </c>
      <c r="X218" s="512"/>
    </row>
    <row r="219" spans="23:24" x14ac:dyDescent="0.25">
      <c r="W219" s="512" t="s">
        <v>681</v>
      </c>
      <c r="X219" s="512"/>
    </row>
    <row r="220" spans="23:24" x14ac:dyDescent="0.25">
      <c r="W220" s="512" t="s">
        <v>682</v>
      </c>
      <c r="X220" s="512"/>
    </row>
    <row r="221" spans="23:24" x14ac:dyDescent="0.25">
      <c r="W221" s="512" t="s">
        <v>683</v>
      </c>
      <c r="X221" s="512"/>
    </row>
    <row r="222" spans="23:24" x14ac:dyDescent="0.25">
      <c r="W222" s="512" t="s">
        <v>684</v>
      </c>
      <c r="X222" s="512"/>
    </row>
    <row r="223" spans="23:24" x14ac:dyDescent="0.25">
      <c r="W223" s="512" t="s">
        <v>685</v>
      </c>
      <c r="X223" s="512"/>
    </row>
    <row r="224" spans="23:24" x14ac:dyDescent="0.25">
      <c r="W224" s="512" t="s">
        <v>686</v>
      </c>
      <c r="X224" s="512"/>
    </row>
    <row r="225" spans="23:24" x14ac:dyDescent="0.25">
      <c r="W225" s="512" t="s">
        <v>687</v>
      </c>
      <c r="X225" s="512"/>
    </row>
    <row r="226" spans="23:24" x14ac:dyDescent="0.25">
      <c r="W226" s="512" t="s">
        <v>688</v>
      </c>
      <c r="X226" s="512"/>
    </row>
    <row r="227" spans="23:24" x14ac:dyDescent="0.25">
      <c r="W227" s="512" t="s">
        <v>689</v>
      </c>
      <c r="X227" s="512"/>
    </row>
    <row r="228" spans="23:24" x14ac:dyDescent="0.25">
      <c r="W228" s="512" t="s">
        <v>690</v>
      </c>
      <c r="X228" s="512"/>
    </row>
    <row r="229" spans="23:24" x14ac:dyDescent="0.25">
      <c r="W229" s="512" t="s">
        <v>691</v>
      </c>
      <c r="X229" s="512"/>
    </row>
    <row r="230" spans="23:24" x14ac:dyDescent="0.25">
      <c r="W230" s="512" t="s">
        <v>692</v>
      </c>
      <c r="X230" s="512"/>
    </row>
    <row r="231" spans="23:24" x14ac:dyDescent="0.25">
      <c r="W231" s="512" t="s">
        <v>693</v>
      </c>
      <c r="X231" s="512"/>
    </row>
    <row r="232" spans="23:24" x14ac:dyDescent="0.25">
      <c r="W232" s="512" t="s">
        <v>694</v>
      </c>
      <c r="X232" s="512"/>
    </row>
    <row r="233" spans="23:24" x14ac:dyDescent="0.25">
      <c r="W233" s="512" t="s">
        <v>695</v>
      </c>
      <c r="X233" s="512"/>
    </row>
    <row r="234" spans="23:24" x14ac:dyDescent="0.25">
      <c r="W234" s="512" t="s">
        <v>696</v>
      </c>
      <c r="X234" s="512"/>
    </row>
    <row r="235" spans="23:24" x14ac:dyDescent="0.25">
      <c r="W235" s="512" t="s">
        <v>697</v>
      </c>
      <c r="X235" s="512"/>
    </row>
    <row r="236" spans="23:24" x14ac:dyDescent="0.25">
      <c r="W236" s="512" t="s">
        <v>698</v>
      </c>
      <c r="X236" s="512"/>
    </row>
    <row r="237" spans="23:24" x14ac:dyDescent="0.25">
      <c r="W237" s="512" t="s">
        <v>699</v>
      </c>
      <c r="X237" s="512"/>
    </row>
    <row r="238" spans="23:24" x14ac:dyDescent="0.25">
      <c r="W238" s="512" t="s">
        <v>700</v>
      </c>
      <c r="X238" s="512"/>
    </row>
    <row r="239" spans="23:24" x14ac:dyDescent="0.25">
      <c r="W239" s="512" t="s">
        <v>701</v>
      </c>
      <c r="X239" s="512"/>
    </row>
    <row r="240" spans="23:24" x14ac:dyDescent="0.25">
      <c r="W240" s="512" t="s">
        <v>702</v>
      </c>
      <c r="X240" s="512"/>
    </row>
    <row r="241" spans="23:24" x14ac:dyDescent="0.25">
      <c r="W241" s="512" t="s">
        <v>703</v>
      </c>
      <c r="X241" s="512"/>
    </row>
    <row r="242" spans="23:24" x14ac:dyDescent="0.25">
      <c r="W242" s="512" t="s">
        <v>704</v>
      </c>
      <c r="X242" s="512"/>
    </row>
    <row r="243" spans="23:24" x14ac:dyDescent="0.25">
      <c r="W243" s="512" t="s">
        <v>705</v>
      </c>
      <c r="X243" s="512"/>
    </row>
    <row r="244" spans="23:24" x14ac:dyDescent="0.25">
      <c r="W244" s="512" t="s">
        <v>706</v>
      </c>
      <c r="X244" s="512"/>
    </row>
    <row r="245" spans="23:24" x14ac:dyDescent="0.25">
      <c r="W245" s="512" t="s">
        <v>707</v>
      </c>
      <c r="X245" s="512"/>
    </row>
    <row r="246" spans="23:24" x14ac:dyDescent="0.25">
      <c r="W246" s="512" t="s">
        <v>708</v>
      </c>
      <c r="X246" s="512"/>
    </row>
    <row r="247" spans="23:24" x14ac:dyDescent="0.25">
      <c r="W247" s="512" t="s">
        <v>709</v>
      </c>
      <c r="X247" s="512"/>
    </row>
    <row r="248" spans="23:24" x14ac:dyDescent="0.25">
      <c r="W248" s="512" t="s">
        <v>710</v>
      </c>
      <c r="X248" s="512"/>
    </row>
    <row r="249" spans="23:24" x14ac:dyDescent="0.25">
      <c r="W249" s="512" t="s">
        <v>711</v>
      </c>
      <c r="X249" s="512"/>
    </row>
    <row r="250" spans="23:24" x14ac:dyDescent="0.25">
      <c r="W250" s="512" t="s">
        <v>712</v>
      </c>
      <c r="X250" s="512"/>
    </row>
    <row r="251" spans="23:24" x14ac:dyDescent="0.25">
      <c r="W251" s="512" t="s">
        <v>713</v>
      </c>
      <c r="X251" s="512"/>
    </row>
    <row r="252" spans="23:24" x14ac:dyDescent="0.25">
      <c r="W252" s="512" t="s">
        <v>714</v>
      </c>
      <c r="X252" s="512"/>
    </row>
    <row r="253" spans="23:24" x14ac:dyDescent="0.25">
      <c r="W253" s="512" t="s">
        <v>715</v>
      </c>
      <c r="X253" s="512"/>
    </row>
    <row r="254" spans="23:24" x14ac:dyDescent="0.25">
      <c r="W254" s="512" t="s">
        <v>716</v>
      </c>
      <c r="X254" s="512"/>
    </row>
    <row r="255" spans="23:24" x14ac:dyDescent="0.25">
      <c r="W255" s="512" t="s">
        <v>717</v>
      </c>
      <c r="X255" s="512"/>
    </row>
    <row r="256" spans="23:24" x14ac:dyDescent="0.25">
      <c r="W256" s="512" t="s">
        <v>718</v>
      </c>
      <c r="X256" s="512"/>
    </row>
    <row r="257" spans="23:24" x14ac:dyDescent="0.25">
      <c r="W257" s="512" t="s">
        <v>719</v>
      </c>
      <c r="X257" s="512"/>
    </row>
    <row r="258" spans="23:24" x14ac:dyDescent="0.25">
      <c r="W258" s="512" t="s">
        <v>720</v>
      </c>
      <c r="X258" s="512"/>
    </row>
    <row r="259" spans="23:24" x14ac:dyDescent="0.25">
      <c r="W259" s="512" t="s">
        <v>721</v>
      </c>
      <c r="X259" s="512"/>
    </row>
    <row r="260" spans="23:24" x14ac:dyDescent="0.25">
      <c r="W260" s="512" t="s">
        <v>722</v>
      </c>
      <c r="X260" s="512"/>
    </row>
    <row r="261" spans="23:24" x14ac:dyDescent="0.25">
      <c r="W261" s="512" t="s">
        <v>723</v>
      </c>
      <c r="X261" s="512"/>
    </row>
    <row r="262" spans="23:24" x14ac:dyDescent="0.25">
      <c r="W262" s="512" t="s">
        <v>724</v>
      </c>
      <c r="X262" s="512"/>
    </row>
    <row r="263" spans="23:24" x14ac:dyDescent="0.25">
      <c r="W263" s="512" t="s">
        <v>725</v>
      </c>
      <c r="X263" s="512"/>
    </row>
    <row r="264" spans="23:24" x14ac:dyDescent="0.25">
      <c r="W264" s="512" t="s">
        <v>726</v>
      </c>
      <c r="X264" s="512"/>
    </row>
    <row r="265" spans="23:24" x14ac:dyDescent="0.25">
      <c r="W265" s="512" t="s">
        <v>727</v>
      </c>
      <c r="X265" s="512"/>
    </row>
    <row r="266" spans="23:24" x14ac:dyDescent="0.25">
      <c r="W266" s="512" t="s">
        <v>728</v>
      </c>
      <c r="X266" s="512"/>
    </row>
    <row r="267" spans="23:24" x14ac:dyDescent="0.25">
      <c r="W267" s="512" t="s">
        <v>729</v>
      </c>
      <c r="X267" s="512"/>
    </row>
    <row r="268" spans="23:24" x14ac:dyDescent="0.25">
      <c r="W268" s="512" t="s">
        <v>730</v>
      </c>
      <c r="X268" s="512"/>
    </row>
    <row r="269" spans="23:24" x14ac:dyDescent="0.25">
      <c r="W269" s="512" t="s">
        <v>731</v>
      </c>
      <c r="X269" s="512"/>
    </row>
    <row r="270" spans="23:24" x14ac:dyDescent="0.25">
      <c r="W270" s="512" t="s">
        <v>732</v>
      </c>
      <c r="X270" s="512"/>
    </row>
    <row r="271" spans="23:24" x14ac:dyDescent="0.25">
      <c r="W271" s="512" t="s">
        <v>733</v>
      </c>
      <c r="X271" s="512"/>
    </row>
    <row r="272" spans="23:24" x14ac:dyDescent="0.25">
      <c r="W272" s="512" t="s">
        <v>734</v>
      </c>
      <c r="X272" s="512"/>
    </row>
    <row r="273" spans="23:24" x14ac:dyDescent="0.25">
      <c r="W273" s="512" t="s">
        <v>735</v>
      </c>
      <c r="X273" s="512"/>
    </row>
    <row r="274" spans="23:24" x14ac:dyDescent="0.25">
      <c r="W274" s="512" t="s">
        <v>736</v>
      </c>
      <c r="X274" s="512"/>
    </row>
    <row r="275" spans="23:24" x14ac:dyDescent="0.25">
      <c r="W275" s="512" t="s">
        <v>737</v>
      </c>
      <c r="X275" s="512"/>
    </row>
    <row r="276" spans="23:24" x14ac:dyDescent="0.25">
      <c r="W276" s="512" t="s">
        <v>738</v>
      </c>
      <c r="X276" s="512"/>
    </row>
    <row r="277" spans="23:24" x14ac:dyDescent="0.25">
      <c r="W277" s="512" t="s">
        <v>739</v>
      </c>
      <c r="X277" s="512"/>
    </row>
    <row r="278" spans="23:24" x14ac:dyDescent="0.25">
      <c r="W278" s="512" t="s">
        <v>740</v>
      </c>
      <c r="X278" s="512"/>
    </row>
    <row r="279" spans="23:24" x14ac:dyDescent="0.25">
      <c r="W279" s="512" t="s">
        <v>741</v>
      </c>
      <c r="X279" s="512"/>
    </row>
    <row r="280" spans="23:24" x14ac:dyDescent="0.25">
      <c r="W280" s="512" t="s">
        <v>742</v>
      </c>
      <c r="X280" s="512"/>
    </row>
    <row r="281" spans="23:24" x14ac:dyDescent="0.25">
      <c r="W281" s="512" t="s">
        <v>743</v>
      </c>
      <c r="X281" s="512"/>
    </row>
    <row r="282" spans="23:24" x14ac:dyDescent="0.25">
      <c r="W282" s="512" t="s">
        <v>744</v>
      </c>
      <c r="X282" s="512"/>
    </row>
    <row r="283" spans="23:24" x14ac:dyDescent="0.25">
      <c r="W283" s="512" t="s">
        <v>745</v>
      </c>
      <c r="X283" s="512"/>
    </row>
    <row r="284" spans="23:24" x14ac:dyDescent="0.25">
      <c r="W284" s="512" t="s">
        <v>746</v>
      </c>
      <c r="X284" s="512"/>
    </row>
    <row r="285" spans="23:24" x14ac:dyDescent="0.25">
      <c r="W285" s="512" t="s">
        <v>747</v>
      </c>
      <c r="X285" s="512"/>
    </row>
    <row r="286" spans="23:24" x14ac:dyDescent="0.25">
      <c r="W286" s="512" t="s">
        <v>748</v>
      </c>
      <c r="X286" s="512"/>
    </row>
    <row r="287" spans="23:24" x14ac:dyDescent="0.25">
      <c r="W287" s="512" t="s">
        <v>749</v>
      </c>
      <c r="X287" s="512"/>
    </row>
    <row r="288" spans="23:24" x14ac:dyDescent="0.25">
      <c r="W288" s="512" t="s">
        <v>750</v>
      </c>
      <c r="X288" s="512"/>
    </row>
    <row r="289" spans="23:24" x14ac:dyDescent="0.25">
      <c r="W289" s="512" t="s">
        <v>751</v>
      </c>
      <c r="X289" s="512"/>
    </row>
    <row r="290" spans="23:24" x14ac:dyDescent="0.25">
      <c r="W290" s="512" t="s">
        <v>752</v>
      </c>
      <c r="X290" s="512"/>
    </row>
    <row r="291" spans="23:24" x14ac:dyDescent="0.25">
      <c r="W291" s="512" t="s">
        <v>753</v>
      </c>
      <c r="X291" s="512"/>
    </row>
    <row r="292" spans="23:24" x14ac:dyDescent="0.25">
      <c r="W292" s="512" t="s">
        <v>754</v>
      </c>
      <c r="X292" s="512"/>
    </row>
    <row r="293" spans="23:24" x14ac:dyDescent="0.25">
      <c r="W293" s="512" t="s">
        <v>755</v>
      </c>
      <c r="X293" s="512"/>
    </row>
    <row r="294" spans="23:24" x14ac:dyDescent="0.25">
      <c r="W294" s="512" t="s">
        <v>756</v>
      </c>
      <c r="X294" s="512"/>
    </row>
    <row r="295" spans="23:24" x14ac:dyDescent="0.25">
      <c r="W295" s="512" t="s">
        <v>757</v>
      </c>
      <c r="X295" s="512"/>
    </row>
    <row r="296" spans="23:24" x14ac:dyDescent="0.25">
      <c r="W296" s="512" t="s">
        <v>758</v>
      </c>
      <c r="X296" s="512"/>
    </row>
    <row r="297" spans="23:24" x14ac:dyDescent="0.25">
      <c r="W297" s="512" t="s">
        <v>759</v>
      </c>
      <c r="X297" s="512"/>
    </row>
    <row r="298" spans="23:24" x14ac:dyDescent="0.25">
      <c r="W298" s="512" t="s">
        <v>760</v>
      </c>
      <c r="X298" s="512"/>
    </row>
    <row r="299" spans="23:24" x14ac:dyDescent="0.25">
      <c r="W299" s="512" t="s">
        <v>761</v>
      </c>
      <c r="X299" s="512"/>
    </row>
    <row r="300" spans="23:24" x14ac:dyDescent="0.25">
      <c r="W300" s="512" t="s">
        <v>762</v>
      </c>
      <c r="X300" s="512"/>
    </row>
    <row r="301" spans="23:24" x14ac:dyDescent="0.25">
      <c r="W301" s="512" t="s">
        <v>763</v>
      </c>
      <c r="X301" s="512"/>
    </row>
    <row r="302" spans="23:24" x14ac:dyDescent="0.25">
      <c r="W302" s="512" t="s">
        <v>764</v>
      </c>
      <c r="X302" s="512"/>
    </row>
    <row r="303" spans="23:24" x14ac:dyDescent="0.25">
      <c r="W303" s="512" t="s">
        <v>765</v>
      </c>
      <c r="X303" s="512"/>
    </row>
    <row r="304" spans="23:24" x14ac:dyDescent="0.25">
      <c r="W304" s="512" t="s">
        <v>766</v>
      </c>
      <c r="X304" s="512"/>
    </row>
    <row r="305" spans="23:24" x14ac:dyDescent="0.25">
      <c r="W305" s="512" t="s">
        <v>767</v>
      </c>
      <c r="X305" s="512"/>
    </row>
    <row r="306" spans="23:24" x14ac:dyDescent="0.25">
      <c r="W306" s="512" t="s">
        <v>768</v>
      </c>
      <c r="X306" s="512"/>
    </row>
    <row r="307" spans="23:24" x14ac:dyDescent="0.25">
      <c r="W307" s="512" t="s">
        <v>769</v>
      </c>
      <c r="X307" s="512"/>
    </row>
    <row r="308" spans="23:24" x14ac:dyDescent="0.25">
      <c r="W308" s="512" t="s">
        <v>770</v>
      </c>
      <c r="X308" s="512"/>
    </row>
    <row r="309" spans="23:24" x14ac:dyDescent="0.25">
      <c r="W309" s="512" t="s">
        <v>771</v>
      </c>
      <c r="X309" s="512"/>
    </row>
    <row r="310" spans="23:24" x14ac:dyDescent="0.25">
      <c r="W310" s="512" t="s">
        <v>772</v>
      </c>
      <c r="X310" s="512"/>
    </row>
    <row r="311" spans="23:24" x14ac:dyDescent="0.25">
      <c r="W311" s="512" t="s">
        <v>773</v>
      </c>
      <c r="X311" s="512"/>
    </row>
    <row r="312" spans="23:24" x14ac:dyDescent="0.25">
      <c r="W312" s="512" t="s">
        <v>774</v>
      </c>
      <c r="X312" s="512"/>
    </row>
    <row r="313" spans="23:24" x14ac:dyDescent="0.25">
      <c r="W313" s="512" t="s">
        <v>775</v>
      </c>
      <c r="X313" s="512"/>
    </row>
    <row r="314" spans="23:24" x14ac:dyDescent="0.25">
      <c r="W314" s="512" t="s">
        <v>776</v>
      </c>
      <c r="X314" s="512"/>
    </row>
    <row r="315" spans="23:24" x14ac:dyDescent="0.25">
      <c r="W315" s="512" t="s">
        <v>777</v>
      </c>
      <c r="X315" s="512"/>
    </row>
    <row r="316" spans="23:24" x14ac:dyDescent="0.25">
      <c r="W316" s="512" t="s">
        <v>778</v>
      </c>
      <c r="X316" s="512"/>
    </row>
    <row r="317" spans="23:24" x14ac:dyDescent="0.25">
      <c r="W317" s="512" t="s">
        <v>779</v>
      </c>
      <c r="X317" s="512"/>
    </row>
    <row r="318" spans="23:24" x14ac:dyDescent="0.25">
      <c r="W318" s="512" t="s">
        <v>780</v>
      </c>
      <c r="X318" s="512"/>
    </row>
    <row r="319" spans="23:24" x14ac:dyDescent="0.25">
      <c r="W319" s="512" t="s">
        <v>781</v>
      </c>
      <c r="X319" s="512"/>
    </row>
    <row r="320" spans="23:24" x14ac:dyDescent="0.25">
      <c r="W320" s="512" t="s">
        <v>782</v>
      </c>
      <c r="X320" s="512"/>
    </row>
    <row r="321" spans="23:24" x14ac:dyDescent="0.25">
      <c r="W321" s="512" t="s">
        <v>783</v>
      </c>
      <c r="X321" s="512"/>
    </row>
    <row r="322" spans="23:24" x14ac:dyDescent="0.25">
      <c r="W322" s="512" t="s">
        <v>784</v>
      </c>
      <c r="X322" s="512"/>
    </row>
    <row r="323" spans="23:24" x14ac:dyDescent="0.25">
      <c r="W323" s="512" t="s">
        <v>785</v>
      </c>
      <c r="X323" s="512"/>
    </row>
    <row r="324" spans="23:24" x14ac:dyDescent="0.25">
      <c r="W324" s="512" t="s">
        <v>786</v>
      </c>
      <c r="X324" s="512"/>
    </row>
    <row r="325" spans="23:24" x14ac:dyDescent="0.25">
      <c r="W325" s="512" t="s">
        <v>787</v>
      </c>
      <c r="X325" s="512"/>
    </row>
    <row r="326" spans="23:24" x14ac:dyDescent="0.25">
      <c r="W326" s="512" t="s">
        <v>788</v>
      </c>
      <c r="X326" s="512"/>
    </row>
    <row r="327" spans="23:24" x14ac:dyDescent="0.25">
      <c r="W327" s="512" t="s">
        <v>789</v>
      </c>
      <c r="X327" s="512"/>
    </row>
    <row r="328" spans="23:24" x14ac:dyDescent="0.25">
      <c r="W328" s="512" t="s">
        <v>790</v>
      </c>
      <c r="X328" s="512"/>
    </row>
    <row r="329" spans="23:24" x14ac:dyDescent="0.25">
      <c r="W329" s="512" t="s">
        <v>791</v>
      </c>
      <c r="X329" s="512"/>
    </row>
    <row r="330" spans="23:24" x14ac:dyDescent="0.25">
      <c r="W330" s="512" t="s">
        <v>792</v>
      </c>
      <c r="X330" s="512"/>
    </row>
    <row r="331" spans="23:24" x14ac:dyDescent="0.25">
      <c r="W331" s="512" t="s">
        <v>793</v>
      </c>
      <c r="X331" s="512"/>
    </row>
    <row r="332" spans="23:24" x14ac:dyDescent="0.25">
      <c r="W332" s="512" t="s">
        <v>794</v>
      </c>
      <c r="X332" s="512"/>
    </row>
    <row r="333" spans="23:24" x14ac:dyDescent="0.25">
      <c r="W333" s="512" t="s">
        <v>795</v>
      </c>
      <c r="X333" s="512"/>
    </row>
    <row r="334" spans="23:24" x14ac:dyDescent="0.25">
      <c r="W334" s="512" t="s">
        <v>796</v>
      </c>
      <c r="X334" s="512"/>
    </row>
    <row r="335" spans="23:24" x14ac:dyDescent="0.25">
      <c r="W335" s="512" t="s">
        <v>797</v>
      </c>
      <c r="X335" s="512"/>
    </row>
    <row r="336" spans="23:24" x14ac:dyDescent="0.25">
      <c r="W336" s="512" t="s">
        <v>798</v>
      </c>
      <c r="X336" s="512"/>
    </row>
    <row r="337" spans="23:24" x14ac:dyDescent="0.25">
      <c r="W337" s="512" t="s">
        <v>799</v>
      </c>
      <c r="X337" s="512"/>
    </row>
    <row r="338" spans="23:24" x14ac:dyDescent="0.25">
      <c r="W338" s="512" t="s">
        <v>800</v>
      </c>
      <c r="X338" s="512"/>
    </row>
    <row r="339" spans="23:24" x14ac:dyDescent="0.25">
      <c r="W339" s="512" t="s">
        <v>801</v>
      </c>
      <c r="X339" s="512"/>
    </row>
    <row r="340" spans="23:24" x14ac:dyDescent="0.25">
      <c r="W340" s="512" t="s">
        <v>802</v>
      </c>
      <c r="X340" s="512"/>
    </row>
    <row r="341" spans="23:24" x14ac:dyDescent="0.25">
      <c r="W341" s="512" t="s">
        <v>803</v>
      </c>
      <c r="X341" s="512"/>
    </row>
    <row r="342" spans="23:24" x14ac:dyDescent="0.25">
      <c r="W342" s="512" t="s">
        <v>804</v>
      </c>
      <c r="X342" s="512"/>
    </row>
    <row r="343" spans="23:24" x14ac:dyDescent="0.25">
      <c r="W343" s="512" t="s">
        <v>805</v>
      </c>
      <c r="X343" s="512"/>
    </row>
    <row r="344" spans="23:24" x14ac:dyDescent="0.25">
      <c r="W344" s="512" t="s">
        <v>806</v>
      </c>
      <c r="X344" s="512"/>
    </row>
    <row r="345" spans="23:24" x14ac:dyDescent="0.25">
      <c r="W345" s="512" t="s">
        <v>807</v>
      </c>
      <c r="X345" s="512"/>
    </row>
    <row r="346" spans="23:24" x14ac:dyDescent="0.25">
      <c r="W346" s="512" t="s">
        <v>808</v>
      </c>
      <c r="X346" s="512"/>
    </row>
    <row r="347" spans="23:24" x14ac:dyDescent="0.25">
      <c r="W347" s="512" t="s">
        <v>809</v>
      </c>
      <c r="X347" s="512"/>
    </row>
    <row r="348" spans="23:24" x14ac:dyDescent="0.25">
      <c r="W348" s="512" t="s">
        <v>810</v>
      </c>
      <c r="X348" s="512"/>
    </row>
    <row r="349" spans="23:24" x14ac:dyDescent="0.25">
      <c r="W349" s="512" t="s">
        <v>811</v>
      </c>
      <c r="X349" s="512"/>
    </row>
    <row r="350" spans="23:24" x14ac:dyDescent="0.25">
      <c r="W350" s="512" t="s">
        <v>812</v>
      </c>
      <c r="X350" s="512"/>
    </row>
    <row r="351" spans="23:24" x14ac:dyDescent="0.25">
      <c r="W351" s="512" t="s">
        <v>813</v>
      </c>
      <c r="X351" s="512"/>
    </row>
    <row r="352" spans="23:24" x14ac:dyDescent="0.25">
      <c r="W352" s="512" t="s">
        <v>814</v>
      </c>
      <c r="X352" s="512"/>
    </row>
    <row r="353" spans="23:24" x14ac:dyDescent="0.25">
      <c r="W353" s="512" t="s">
        <v>815</v>
      </c>
      <c r="X353" s="512"/>
    </row>
    <row r="354" spans="23:24" x14ac:dyDescent="0.25">
      <c r="W354" s="512" t="s">
        <v>816</v>
      </c>
      <c r="X354" s="512"/>
    </row>
    <row r="355" spans="23:24" x14ac:dyDescent="0.25">
      <c r="W355" s="512" t="s">
        <v>817</v>
      </c>
      <c r="X355" s="512"/>
    </row>
    <row r="356" spans="23:24" x14ac:dyDescent="0.25">
      <c r="W356" s="512" t="s">
        <v>818</v>
      </c>
      <c r="X356" s="512"/>
    </row>
    <row r="357" spans="23:24" x14ac:dyDescent="0.25">
      <c r="W357" s="512" t="s">
        <v>819</v>
      </c>
      <c r="X357" s="512"/>
    </row>
    <row r="358" spans="23:24" x14ac:dyDescent="0.25">
      <c r="W358" s="512" t="s">
        <v>820</v>
      </c>
      <c r="X358" s="512"/>
    </row>
    <row r="359" spans="23:24" x14ac:dyDescent="0.25">
      <c r="W359" s="512" t="s">
        <v>821</v>
      </c>
      <c r="X359" s="512"/>
    </row>
    <row r="360" spans="23:24" x14ac:dyDescent="0.25">
      <c r="W360" s="512" t="s">
        <v>822</v>
      </c>
      <c r="X360" s="512"/>
    </row>
    <row r="361" spans="23:24" x14ac:dyDescent="0.25">
      <c r="W361" s="512" t="s">
        <v>823</v>
      </c>
      <c r="X361" s="512"/>
    </row>
    <row r="362" spans="23:24" x14ac:dyDescent="0.25">
      <c r="W362" s="512" t="s">
        <v>824</v>
      </c>
      <c r="X362" s="512"/>
    </row>
    <row r="363" spans="23:24" x14ac:dyDescent="0.25">
      <c r="W363" s="512" t="s">
        <v>825</v>
      </c>
      <c r="X363" s="512"/>
    </row>
    <row r="364" spans="23:24" x14ac:dyDescent="0.25">
      <c r="W364" s="512" t="s">
        <v>826</v>
      </c>
      <c r="X364" s="512"/>
    </row>
    <row r="365" spans="23:24" x14ac:dyDescent="0.25">
      <c r="W365" s="512" t="s">
        <v>827</v>
      </c>
      <c r="X365" s="512"/>
    </row>
    <row r="366" spans="23:24" x14ac:dyDescent="0.25">
      <c r="W366" s="512" t="s">
        <v>828</v>
      </c>
      <c r="X366" s="512"/>
    </row>
    <row r="367" spans="23:24" x14ac:dyDescent="0.25">
      <c r="W367" s="512" t="s">
        <v>829</v>
      </c>
      <c r="X367" s="512"/>
    </row>
    <row r="368" spans="23:24" x14ac:dyDescent="0.25">
      <c r="W368" s="512" t="s">
        <v>830</v>
      </c>
      <c r="X368" s="512"/>
    </row>
    <row r="369" spans="23:24" x14ac:dyDescent="0.25">
      <c r="W369" s="512" t="s">
        <v>831</v>
      </c>
      <c r="X369" s="512"/>
    </row>
    <row r="370" spans="23:24" x14ac:dyDescent="0.25">
      <c r="W370" s="512" t="s">
        <v>832</v>
      </c>
      <c r="X370" s="512"/>
    </row>
    <row r="371" spans="23:24" x14ac:dyDescent="0.25">
      <c r="W371" s="512" t="s">
        <v>833</v>
      </c>
      <c r="X371" s="512"/>
    </row>
    <row r="372" spans="23:24" x14ac:dyDescent="0.25">
      <c r="W372" s="512" t="s">
        <v>834</v>
      </c>
      <c r="X372" s="512"/>
    </row>
    <row r="373" spans="23:24" x14ac:dyDescent="0.25">
      <c r="W373" s="512" t="s">
        <v>835</v>
      </c>
      <c r="X373" s="512"/>
    </row>
    <row r="374" spans="23:24" x14ac:dyDescent="0.25">
      <c r="W374" s="512" t="s">
        <v>836</v>
      </c>
      <c r="X374" s="512"/>
    </row>
    <row r="375" spans="23:24" x14ac:dyDescent="0.25">
      <c r="W375" s="512" t="s">
        <v>837</v>
      </c>
      <c r="X375" s="512"/>
    </row>
    <row r="376" spans="23:24" x14ac:dyDescent="0.25">
      <c r="W376" s="512" t="s">
        <v>838</v>
      </c>
      <c r="X376" s="512"/>
    </row>
    <row r="377" spans="23:24" x14ac:dyDescent="0.25">
      <c r="W377" s="512" t="s">
        <v>839</v>
      </c>
      <c r="X377" s="512"/>
    </row>
    <row r="378" spans="23:24" x14ac:dyDescent="0.25">
      <c r="W378" s="512" t="s">
        <v>840</v>
      </c>
      <c r="X378" s="512"/>
    </row>
    <row r="379" spans="23:24" x14ac:dyDescent="0.25">
      <c r="W379" s="512" t="s">
        <v>841</v>
      </c>
      <c r="X379" s="512"/>
    </row>
    <row r="380" spans="23:24" x14ac:dyDescent="0.25">
      <c r="W380" s="512" t="s">
        <v>842</v>
      </c>
      <c r="X380" s="512"/>
    </row>
    <row r="381" spans="23:24" x14ac:dyDescent="0.25">
      <c r="W381" s="512" t="s">
        <v>843</v>
      </c>
      <c r="X381" s="512"/>
    </row>
    <row r="382" spans="23:24" x14ac:dyDescent="0.25">
      <c r="W382" s="512" t="s">
        <v>844</v>
      </c>
      <c r="X382" s="512"/>
    </row>
    <row r="383" spans="23:24" x14ac:dyDescent="0.25">
      <c r="W383" s="512" t="s">
        <v>845</v>
      </c>
      <c r="X383" s="512"/>
    </row>
    <row r="384" spans="23:24" x14ac:dyDescent="0.25">
      <c r="W384" s="512" t="s">
        <v>846</v>
      </c>
      <c r="X384" s="512"/>
    </row>
    <row r="385" spans="23:24" x14ac:dyDescent="0.25">
      <c r="W385" s="512" t="s">
        <v>847</v>
      </c>
      <c r="X385" s="512"/>
    </row>
    <row r="386" spans="23:24" x14ac:dyDescent="0.25">
      <c r="W386" s="512" t="s">
        <v>848</v>
      </c>
      <c r="X386" s="512"/>
    </row>
    <row r="387" spans="23:24" x14ac:dyDescent="0.25">
      <c r="W387" s="512" t="s">
        <v>849</v>
      </c>
      <c r="X387" s="512"/>
    </row>
    <row r="388" spans="23:24" x14ac:dyDescent="0.25">
      <c r="W388" s="512" t="s">
        <v>850</v>
      </c>
      <c r="X388" s="512"/>
    </row>
    <row r="389" spans="23:24" x14ac:dyDescent="0.25">
      <c r="W389" s="512" t="s">
        <v>851</v>
      </c>
      <c r="X389" s="512"/>
    </row>
    <row r="390" spans="23:24" x14ac:dyDescent="0.25">
      <c r="W390" s="512" t="s">
        <v>852</v>
      </c>
      <c r="X390" s="512"/>
    </row>
    <row r="391" spans="23:24" x14ac:dyDescent="0.25">
      <c r="W391" s="512" t="s">
        <v>853</v>
      </c>
      <c r="X391" s="512"/>
    </row>
    <row r="392" spans="23:24" x14ac:dyDescent="0.25">
      <c r="W392" s="512" t="s">
        <v>854</v>
      </c>
      <c r="X392" s="512"/>
    </row>
    <row r="393" spans="23:24" x14ac:dyDescent="0.25">
      <c r="W393" s="512" t="s">
        <v>855</v>
      </c>
      <c r="X393" s="512"/>
    </row>
    <row r="394" spans="23:24" x14ac:dyDescent="0.25">
      <c r="W394" s="512" t="s">
        <v>856</v>
      </c>
      <c r="X394" s="512"/>
    </row>
    <row r="395" spans="23:24" x14ac:dyDescent="0.25">
      <c r="W395" s="512" t="s">
        <v>857</v>
      </c>
      <c r="X395" s="512"/>
    </row>
    <row r="396" spans="23:24" x14ac:dyDescent="0.25">
      <c r="W396" s="512" t="s">
        <v>858</v>
      </c>
      <c r="X396" s="512"/>
    </row>
    <row r="397" spans="23:24" x14ac:dyDescent="0.25">
      <c r="W397" s="512" t="s">
        <v>859</v>
      </c>
      <c r="X397" s="512"/>
    </row>
    <row r="398" spans="23:24" x14ac:dyDescent="0.25">
      <c r="W398" s="512" t="s">
        <v>860</v>
      </c>
      <c r="X398" s="512"/>
    </row>
    <row r="399" spans="23:24" x14ac:dyDescent="0.25">
      <c r="W399" s="512" t="s">
        <v>861</v>
      </c>
      <c r="X399" s="512"/>
    </row>
    <row r="400" spans="23:24" x14ac:dyDescent="0.25">
      <c r="W400" s="512" t="s">
        <v>862</v>
      </c>
      <c r="X400" s="512"/>
    </row>
    <row r="401" spans="23:24" x14ac:dyDescent="0.25">
      <c r="W401" s="512" t="s">
        <v>863</v>
      </c>
      <c r="X401" s="512"/>
    </row>
    <row r="402" spans="23:24" x14ac:dyDescent="0.25">
      <c r="W402" s="512" t="s">
        <v>864</v>
      </c>
      <c r="X402" s="512"/>
    </row>
    <row r="403" spans="23:24" x14ac:dyDescent="0.25">
      <c r="W403" s="512" t="s">
        <v>865</v>
      </c>
      <c r="X403" s="512"/>
    </row>
    <row r="404" spans="23:24" x14ac:dyDescent="0.25">
      <c r="W404" s="512" t="s">
        <v>866</v>
      </c>
      <c r="X404" s="512"/>
    </row>
    <row r="405" spans="23:24" x14ac:dyDescent="0.25">
      <c r="W405" s="512" t="s">
        <v>867</v>
      </c>
      <c r="X405" s="512"/>
    </row>
    <row r="406" spans="23:24" x14ac:dyDescent="0.25">
      <c r="W406" s="512" t="s">
        <v>868</v>
      </c>
      <c r="X406" s="512"/>
    </row>
    <row r="407" spans="23:24" x14ac:dyDescent="0.25">
      <c r="W407" s="512" t="s">
        <v>869</v>
      </c>
      <c r="X407" s="512"/>
    </row>
    <row r="408" spans="23:24" x14ac:dyDescent="0.25">
      <c r="W408" s="512" t="s">
        <v>870</v>
      </c>
      <c r="X408" s="512"/>
    </row>
    <row r="409" spans="23:24" x14ac:dyDescent="0.25">
      <c r="W409" s="512" t="s">
        <v>871</v>
      </c>
      <c r="X409" s="512"/>
    </row>
    <row r="410" spans="23:24" x14ac:dyDescent="0.25">
      <c r="W410" s="512" t="s">
        <v>872</v>
      </c>
      <c r="X410" s="512"/>
    </row>
    <row r="411" spans="23:24" x14ac:dyDescent="0.25">
      <c r="W411" s="512" t="s">
        <v>873</v>
      </c>
      <c r="X411" s="512"/>
    </row>
    <row r="412" spans="23:24" x14ac:dyDescent="0.25">
      <c r="W412" s="512" t="s">
        <v>874</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875</v>
      </c>
      <c r="D3" s="299"/>
      <c r="E3" s="374"/>
    </row>
    <row r="4" spans="3:5" x14ac:dyDescent="0.25">
      <c r="C4" s="577" t="s">
        <v>876</v>
      </c>
      <c r="D4" s="535" t="s">
        <v>877</v>
      </c>
      <c r="E4" s="578" t="s">
        <v>878</v>
      </c>
    </row>
    <row r="5" spans="3:5" x14ac:dyDescent="0.25">
      <c r="C5" s="706" t="s">
        <v>879</v>
      </c>
      <c r="D5" s="503" t="s">
        <v>880</v>
      </c>
      <c r="E5" s="713" t="s">
        <v>881</v>
      </c>
    </row>
    <row r="6" spans="3:5" ht="28.9" customHeight="1" x14ac:dyDescent="0.25">
      <c r="C6" s="706" t="s">
        <v>882</v>
      </c>
      <c r="D6" s="505" t="s">
        <v>883</v>
      </c>
      <c r="E6" s="713" t="s">
        <v>884</v>
      </c>
    </row>
    <row r="7" spans="3:5" ht="28.9" customHeight="1" x14ac:dyDescent="0.25">
      <c r="C7" s="706" t="s">
        <v>885</v>
      </c>
      <c r="D7" s="505" t="s">
        <v>886</v>
      </c>
      <c r="E7" s="713" t="s">
        <v>887</v>
      </c>
    </row>
    <row r="8" spans="3:5" ht="101.45" customHeight="1" x14ac:dyDescent="0.25">
      <c r="C8" s="708" t="s">
        <v>888</v>
      </c>
      <c r="D8" s="722" t="s">
        <v>889</v>
      </c>
      <c r="E8" s="1042" t="s">
        <v>890</v>
      </c>
    </row>
    <row r="9" spans="3:5" ht="29.45" customHeight="1" x14ac:dyDescent="0.25">
      <c r="C9" s="708" t="s">
        <v>891</v>
      </c>
      <c r="D9" s="722" t="s">
        <v>892</v>
      </c>
      <c r="E9" s="1042"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894</v>
      </c>
      <c r="C2" s="733" t="s">
        <v>895</v>
      </c>
      <c r="D2" s="733" t="s">
        <v>896</v>
      </c>
      <c r="E2" s="734" t="s">
        <v>897</v>
      </c>
      <c r="F2" s="735" t="s">
        <v>97</v>
      </c>
      <c r="G2" s="546"/>
      <c r="H2" s="546"/>
    </row>
    <row r="3" spans="1:8" ht="21.6" customHeight="1" x14ac:dyDescent="0.25">
      <c r="A3" s="520"/>
      <c r="B3" s="728" t="s">
        <v>898</v>
      </c>
      <c r="C3" s="736" t="s">
        <v>899</v>
      </c>
      <c r="D3" s="736" t="s">
        <v>900</v>
      </c>
      <c r="E3" s="729" t="s">
        <v>901</v>
      </c>
      <c r="F3" s="730" t="s">
        <v>217</v>
      </c>
      <c r="G3" s="520"/>
      <c r="H3" s="520"/>
    </row>
    <row r="4" spans="1:8" x14ac:dyDescent="0.25">
      <c r="A4" s="520"/>
      <c r="B4" s="9" t="s">
        <v>214</v>
      </c>
      <c r="C4" s="6" t="s">
        <v>214</v>
      </c>
      <c r="D4" s="737" t="s">
        <v>902</v>
      </c>
      <c r="E4" s="719" t="s">
        <v>313</v>
      </c>
      <c r="F4" s="720" t="s">
        <v>215</v>
      </c>
      <c r="G4" s="520"/>
      <c r="H4" s="520"/>
    </row>
    <row r="5" spans="1:8" x14ac:dyDescent="0.25">
      <c r="A5" s="520"/>
      <c r="B5" s="8"/>
      <c r="C5" s="5"/>
      <c r="D5" s="503" t="s">
        <v>903</v>
      </c>
      <c r="E5" s="505" t="s">
        <v>904</v>
      </c>
      <c r="F5" s="721" t="s">
        <v>215</v>
      </c>
      <c r="G5" s="520"/>
      <c r="H5" s="520"/>
    </row>
    <row r="6" spans="1:8" x14ac:dyDescent="0.25">
      <c r="A6" s="520"/>
      <c r="B6" s="8"/>
      <c r="C6" s="5"/>
      <c r="D6" s="503" t="s">
        <v>905</v>
      </c>
      <c r="E6" s="505" t="s">
        <v>318</v>
      </c>
      <c r="F6" s="721" t="s">
        <v>215</v>
      </c>
      <c r="G6" s="520"/>
      <c r="H6" s="520"/>
    </row>
    <row r="7" spans="1:8" x14ac:dyDescent="0.25">
      <c r="A7" s="520"/>
      <c r="B7" s="8"/>
      <c r="C7" s="5"/>
      <c r="D7" s="503" t="s">
        <v>906</v>
      </c>
      <c r="E7" s="505" t="s">
        <v>319</v>
      </c>
      <c r="F7" s="721" t="s">
        <v>215</v>
      </c>
      <c r="G7" s="520"/>
      <c r="H7" s="520"/>
    </row>
    <row r="8" spans="1:8" x14ac:dyDescent="0.25">
      <c r="A8" s="520"/>
      <c r="B8" s="8"/>
      <c r="C8" s="5" t="s">
        <v>907</v>
      </c>
      <c r="D8" s="503" t="s">
        <v>908</v>
      </c>
      <c r="E8" s="505" t="s">
        <v>308</v>
      </c>
      <c r="F8" s="725" t="s">
        <v>217</v>
      </c>
      <c r="G8" s="520"/>
      <c r="H8" s="520"/>
    </row>
    <row r="9" spans="1:8" x14ac:dyDescent="0.25">
      <c r="A9" s="520"/>
      <c r="B9" s="8"/>
      <c r="C9" s="5"/>
      <c r="D9" s="503" t="s">
        <v>909</v>
      </c>
      <c r="E9" s="505" t="s">
        <v>310</v>
      </c>
      <c r="F9" s="725" t="s">
        <v>217</v>
      </c>
      <c r="G9" s="520"/>
      <c r="H9" s="520"/>
    </row>
    <row r="10" spans="1:8" x14ac:dyDescent="0.25">
      <c r="A10" s="520"/>
      <c r="B10" s="8"/>
      <c r="C10" s="5"/>
      <c r="D10" s="503" t="s">
        <v>910</v>
      </c>
      <c r="E10" s="505" t="s">
        <v>911</v>
      </c>
      <c r="F10" s="725" t="s">
        <v>217</v>
      </c>
      <c r="G10" s="520"/>
      <c r="H10" s="520"/>
    </row>
    <row r="11" spans="1:8" x14ac:dyDescent="0.25">
      <c r="A11" s="520"/>
      <c r="B11" s="8"/>
      <c r="C11" s="5"/>
      <c r="D11" s="503" t="s">
        <v>912</v>
      </c>
      <c r="E11" s="505" t="s">
        <v>312</v>
      </c>
      <c r="F11" s="725" t="s">
        <v>217</v>
      </c>
      <c r="G11" s="520"/>
      <c r="H11" s="520"/>
    </row>
    <row r="12" spans="1:8" x14ac:dyDescent="0.25">
      <c r="A12" s="520"/>
      <c r="B12" s="8"/>
      <c r="C12" s="5"/>
      <c r="D12" s="503" t="s">
        <v>913</v>
      </c>
      <c r="E12" s="505" t="s">
        <v>914</v>
      </c>
      <c r="F12" s="725" t="s">
        <v>217</v>
      </c>
      <c r="G12" s="520"/>
      <c r="H12" s="520"/>
    </row>
    <row r="13" spans="1:8" x14ac:dyDescent="0.25">
      <c r="A13" s="520"/>
      <c r="B13" s="8"/>
      <c r="C13" s="503" t="s">
        <v>316</v>
      </c>
      <c r="D13" s="503" t="s">
        <v>915</v>
      </c>
      <c r="E13" s="505" t="s">
        <v>316</v>
      </c>
      <c r="F13" s="721" t="s">
        <v>215</v>
      </c>
      <c r="G13" s="520"/>
      <c r="H13" s="520"/>
    </row>
    <row r="14" spans="1:8" ht="15" customHeight="1" x14ac:dyDescent="0.25">
      <c r="A14" s="520"/>
      <c r="B14" s="7"/>
      <c r="C14" s="709" t="s">
        <v>916</v>
      </c>
      <c r="D14" s="709" t="s">
        <v>917</v>
      </c>
      <c r="E14" s="722" t="s">
        <v>317</v>
      </c>
      <c r="F14" s="723" t="s">
        <v>215</v>
      </c>
      <c r="G14" s="520"/>
      <c r="H14" s="520"/>
    </row>
    <row r="15" spans="1:8" x14ac:dyDescent="0.25">
      <c r="A15" s="520"/>
      <c r="B15" s="9" t="s">
        <v>918</v>
      </c>
      <c r="C15" s="737" t="s">
        <v>919</v>
      </c>
      <c r="D15" s="737" t="s">
        <v>920</v>
      </c>
      <c r="E15" s="719" t="s">
        <v>321</v>
      </c>
      <c r="F15" s="720" t="s">
        <v>215</v>
      </c>
      <c r="G15" s="520"/>
      <c r="H15" s="520"/>
    </row>
    <row r="16" spans="1:8" x14ac:dyDescent="0.25">
      <c r="A16" s="520"/>
      <c r="B16" s="8"/>
      <c r="C16" s="503" t="s">
        <v>320</v>
      </c>
      <c r="D16" s="503" t="s">
        <v>921</v>
      </c>
      <c r="E16" s="505" t="s">
        <v>320</v>
      </c>
      <c r="F16" s="721" t="s">
        <v>215</v>
      </c>
      <c r="G16" s="520"/>
      <c r="H16" s="520"/>
    </row>
    <row r="17" spans="1:8" x14ac:dyDescent="0.25">
      <c r="A17" s="520"/>
      <c r="B17" s="8"/>
      <c r="C17" s="5" t="s">
        <v>922</v>
      </c>
      <c r="D17" s="503" t="s">
        <v>923</v>
      </c>
      <c r="E17" s="505" t="s">
        <v>322</v>
      </c>
      <c r="F17" s="725" t="s">
        <v>217</v>
      </c>
      <c r="G17" s="520"/>
      <c r="H17" s="520"/>
    </row>
    <row r="18" spans="1:8" x14ac:dyDescent="0.25">
      <c r="A18" s="520"/>
      <c r="B18" s="8"/>
      <c r="C18" s="5"/>
      <c r="D18" s="503" t="s">
        <v>924</v>
      </c>
      <c r="E18" s="505" t="s">
        <v>323</v>
      </c>
      <c r="F18" s="725" t="s">
        <v>217</v>
      </c>
      <c r="G18" s="520"/>
      <c r="H18" s="520"/>
    </row>
    <row r="19" spans="1:8" ht="15" customHeight="1" x14ac:dyDescent="0.25">
      <c r="A19" s="520"/>
      <c r="B19" s="7"/>
      <c r="C19" s="4"/>
      <c r="D19" s="709" t="s">
        <v>925</v>
      </c>
      <c r="E19" s="722" t="s">
        <v>324</v>
      </c>
      <c r="F19" s="726" t="s">
        <v>217</v>
      </c>
      <c r="G19" s="520"/>
      <c r="H19" s="520"/>
    </row>
    <row r="20" spans="1:8" x14ac:dyDescent="0.25">
      <c r="A20" s="520"/>
      <c r="B20" s="9" t="s">
        <v>219</v>
      </c>
      <c r="C20" s="737" t="s">
        <v>926</v>
      </c>
      <c r="D20" s="737" t="s">
        <v>927</v>
      </c>
      <c r="E20" s="719" t="s">
        <v>331</v>
      </c>
      <c r="F20" s="720" t="s">
        <v>215</v>
      </c>
      <c r="G20" s="520"/>
      <c r="H20" s="520"/>
    </row>
    <row r="21" spans="1:8" x14ac:dyDescent="0.25">
      <c r="A21" s="520"/>
      <c r="B21" s="8"/>
      <c r="C21" s="5" t="s">
        <v>928</v>
      </c>
      <c r="D21" s="503" t="s">
        <v>929</v>
      </c>
      <c r="E21" s="505" t="s">
        <v>325</v>
      </c>
      <c r="F21" s="725" t="s">
        <v>217</v>
      </c>
      <c r="G21" s="520"/>
      <c r="H21" s="520"/>
    </row>
    <row r="22" spans="1:8" x14ac:dyDescent="0.25">
      <c r="A22" s="520"/>
      <c r="B22" s="8"/>
      <c r="C22" s="5"/>
      <c r="D22" s="503" t="s">
        <v>930</v>
      </c>
      <c r="E22" s="505" t="s">
        <v>326</v>
      </c>
      <c r="F22" s="725" t="s">
        <v>217</v>
      </c>
      <c r="G22" s="520"/>
      <c r="H22" s="520"/>
    </row>
    <row r="23" spans="1:8" x14ac:dyDescent="0.25">
      <c r="A23" s="520"/>
      <c r="B23" s="8"/>
      <c r="C23" s="5"/>
      <c r="D23" s="503" t="s">
        <v>931</v>
      </c>
      <c r="E23" s="505" t="s">
        <v>327</v>
      </c>
      <c r="F23" s="725" t="s">
        <v>217</v>
      </c>
      <c r="G23" s="520"/>
      <c r="H23" s="520"/>
    </row>
    <row r="24" spans="1:8" x14ac:dyDescent="0.25">
      <c r="A24" s="520"/>
      <c r="B24" s="8"/>
      <c r="C24" s="5"/>
      <c r="D24" s="503" t="s">
        <v>932</v>
      </c>
      <c r="E24" s="505" t="s">
        <v>328</v>
      </c>
      <c r="F24" s="725" t="s">
        <v>217</v>
      </c>
      <c r="G24" s="520"/>
      <c r="H24" s="520"/>
    </row>
    <row r="25" spans="1:8" x14ac:dyDescent="0.25">
      <c r="A25" s="520"/>
      <c r="B25" s="8"/>
      <c r="C25" s="5"/>
      <c r="D25" s="503" t="s">
        <v>933</v>
      </c>
      <c r="E25" s="505" t="s">
        <v>329</v>
      </c>
      <c r="F25" s="725" t="s">
        <v>217</v>
      </c>
      <c r="G25" s="520"/>
      <c r="H25" s="520"/>
    </row>
    <row r="26" spans="1:8" x14ac:dyDescent="0.25">
      <c r="A26" s="520"/>
      <c r="B26" s="8"/>
      <c r="C26" s="5"/>
      <c r="D26" s="503" t="s">
        <v>934</v>
      </c>
      <c r="E26" s="505" t="s">
        <v>330</v>
      </c>
      <c r="F26" s="725" t="s">
        <v>217</v>
      </c>
      <c r="G26" s="520"/>
      <c r="H26" s="520"/>
    </row>
    <row r="27" spans="1:8" ht="15" customHeight="1" x14ac:dyDescent="0.25">
      <c r="A27" s="520"/>
      <c r="B27" s="7"/>
      <c r="C27" s="4"/>
      <c r="D27" s="709" t="s">
        <v>935</v>
      </c>
      <c r="E27" s="722" t="s">
        <v>936</v>
      </c>
      <c r="F27" s="726" t="s">
        <v>217</v>
      </c>
      <c r="G27" s="520"/>
      <c r="H27" s="520"/>
    </row>
    <row r="28" spans="1:8" x14ac:dyDescent="0.25">
      <c r="A28" s="520"/>
      <c r="B28" s="9" t="s">
        <v>937</v>
      </c>
      <c r="C28" s="6" t="s">
        <v>938</v>
      </c>
      <c r="D28" s="737" t="s">
        <v>939</v>
      </c>
      <c r="E28" s="719" t="s">
        <v>940</v>
      </c>
      <c r="F28" s="720" t="s">
        <v>215</v>
      </c>
      <c r="G28" s="520"/>
      <c r="H28" s="520"/>
    </row>
    <row r="29" spans="1:8" x14ac:dyDescent="0.25">
      <c r="A29" s="520"/>
      <c r="B29" s="8"/>
      <c r="C29" s="5"/>
      <c r="D29" s="503" t="s">
        <v>941</v>
      </c>
      <c r="E29" s="505" t="s">
        <v>942</v>
      </c>
      <c r="F29" s="725" t="s">
        <v>217</v>
      </c>
      <c r="G29" s="520"/>
      <c r="H29" s="520"/>
    </row>
    <row r="30" spans="1:8" x14ac:dyDescent="0.25">
      <c r="A30" s="520"/>
      <c r="B30" s="8"/>
      <c r="C30" s="5"/>
      <c r="D30" s="503" t="s">
        <v>943</v>
      </c>
      <c r="E30" s="505" t="s">
        <v>944</v>
      </c>
      <c r="F30" s="725" t="s">
        <v>217</v>
      </c>
      <c r="G30" s="520"/>
      <c r="H30" s="520"/>
    </row>
    <row r="31" spans="1:8" x14ac:dyDescent="0.25">
      <c r="A31" s="520"/>
      <c r="B31" s="8"/>
      <c r="C31" s="5" t="s">
        <v>945</v>
      </c>
      <c r="D31" s="503" t="s">
        <v>946</v>
      </c>
      <c r="E31" s="505" t="s">
        <v>947</v>
      </c>
      <c r="F31" s="721" t="s">
        <v>215</v>
      </c>
      <c r="G31" s="520"/>
      <c r="H31" s="520"/>
    </row>
    <row r="32" spans="1:8" x14ac:dyDescent="0.25">
      <c r="A32" s="520"/>
      <c r="B32" s="8"/>
      <c r="C32" s="5"/>
      <c r="D32" s="503" t="s">
        <v>948</v>
      </c>
      <c r="E32" s="505" t="s">
        <v>949</v>
      </c>
      <c r="F32" s="725" t="s">
        <v>217</v>
      </c>
      <c r="G32" s="520"/>
      <c r="H32" s="520"/>
    </row>
    <row r="33" spans="1:8" ht="30" x14ac:dyDescent="0.25">
      <c r="A33" s="520"/>
      <c r="B33" s="8"/>
      <c r="C33" s="5"/>
      <c r="D33" s="503" t="s">
        <v>950</v>
      </c>
      <c r="E33" s="505" t="s">
        <v>951</v>
      </c>
      <c r="F33" s="725" t="s">
        <v>217</v>
      </c>
      <c r="G33" s="520"/>
      <c r="H33" s="520"/>
    </row>
    <row r="34" spans="1:8" x14ac:dyDescent="0.25">
      <c r="A34" s="520"/>
      <c r="B34" s="8"/>
      <c r="C34" s="503" t="s">
        <v>952</v>
      </c>
      <c r="D34" s="503" t="s">
        <v>953</v>
      </c>
      <c r="E34" s="505" t="s">
        <v>954</v>
      </c>
      <c r="F34" s="727" t="s">
        <v>343</v>
      </c>
      <c r="G34" s="520"/>
      <c r="H34" s="520"/>
    </row>
    <row r="35" spans="1:8" x14ac:dyDescent="0.25">
      <c r="A35" s="520"/>
      <c r="B35" s="8"/>
      <c r="C35" s="5" t="s">
        <v>955</v>
      </c>
      <c r="D35" s="503" t="s">
        <v>956</v>
      </c>
      <c r="E35" s="505" t="s">
        <v>957</v>
      </c>
      <c r="F35" s="721" t="s">
        <v>215</v>
      </c>
      <c r="G35" s="520"/>
      <c r="H35" s="520"/>
    </row>
    <row r="36" spans="1:8" x14ac:dyDescent="0.25">
      <c r="A36" s="520"/>
      <c r="B36" s="8"/>
      <c r="C36" s="5"/>
      <c r="D36" s="503" t="s">
        <v>958</v>
      </c>
      <c r="E36" s="505" t="s">
        <v>959</v>
      </c>
      <c r="F36" s="721" t="s">
        <v>215</v>
      </c>
      <c r="G36" s="520"/>
      <c r="H36" s="520"/>
    </row>
    <row r="37" spans="1:8" ht="30" x14ac:dyDescent="0.25">
      <c r="A37" s="520"/>
      <c r="B37" s="8"/>
      <c r="C37" s="5"/>
      <c r="D37" s="503" t="s">
        <v>960</v>
      </c>
      <c r="E37" s="505" t="s">
        <v>961</v>
      </c>
      <c r="F37" s="725" t="s">
        <v>217</v>
      </c>
      <c r="G37" s="520"/>
      <c r="H37" s="520"/>
    </row>
    <row r="38" spans="1:8" ht="15" customHeight="1" x14ac:dyDescent="0.25">
      <c r="A38" s="520"/>
      <c r="B38" s="7"/>
      <c r="C38" s="4"/>
      <c r="D38" s="709" t="s">
        <v>962</v>
      </c>
      <c r="E38" s="722" t="s">
        <v>963</v>
      </c>
      <c r="F38" s="726" t="s">
        <v>217</v>
      </c>
      <c r="G38" s="520"/>
      <c r="H38" s="520"/>
    </row>
    <row r="39" spans="1:8" x14ac:dyDescent="0.25">
      <c r="A39" s="520"/>
      <c r="B39" s="3" t="s">
        <v>964</v>
      </c>
      <c r="C39" s="737" t="s">
        <v>965</v>
      </c>
      <c r="D39" s="737" t="s">
        <v>966</v>
      </c>
      <c r="E39" s="719" t="s">
        <v>378</v>
      </c>
      <c r="F39" s="720" t="s">
        <v>967</v>
      </c>
      <c r="G39" s="520"/>
      <c r="H39" s="520"/>
    </row>
    <row r="40" spans="1:8" x14ac:dyDescent="0.25">
      <c r="A40" s="520"/>
      <c r="B40" s="2"/>
      <c r="C40" s="503" t="s">
        <v>965</v>
      </c>
      <c r="D40" s="503" t="s">
        <v>968</v>
      </c>
      <c r="E40" s="505" t="s">
        <v>377</v>
      </c>
      <c r="F40" s="721" t="s">
        <v>967</v>
      </c>
      <c r="G40" s="520"/>
      <c r="H40" s="520"/>
    </row>
    <row r="41" spans="1:8" ht="29.45" customHeight="1" x14ac:dyDescent="0.25">
      <c r="A41" s="520"/>
      <c r="B41" s="1"/>
      <c r="C41" s="709" t="s">
        <v>965</v>
      </c>
      <c r="D41" s="709" t="s">
        <v>969</v>
      </c>
      <c r="E41" s="722" t="s">
        <v>970</v>
      </c>
      <c r="F41" s="726" t="s">
        <v>217</v>
      </c>
      <c r="G41" s="520"/>
      <c r="H41" s="520"/>
    </row>
    <row r="42" spans="1:8" x14ac:dyDescent="0.25">
      <c r="A42" s="520"/>
      <c r="B42" s="9" t="s">
        <v>221</v>
      </c>
      <c r="C42" s="737" t="s">
        <v>965</v>
      </c>
      <c r="D42" s="737" t="s">
        <v>971</v>
      </c>
      <c r="E42" s="719" t="s">
        <v>375</v>
      </c>
      <c r="F42" s="720" t="s">
        <v>967</v>
      </c>
      <c r="G42" s="520"/>
      <c r="H42" s="520"/>
    </row>
    <row r="43" spans="1:8" x14ac:dyDescent="0.25">
      <c r="A43" s="520"/>
      <c r="B43" s="8"/>
      <c r="C43" s="503" t="s">
        <v>965</v>
      </c>
      <c r="D43" s="503" t="s">
        <v>972</v>
      </c>
      <c r="E43" s="505" t="s">
        <v>369</v>
      </c>
      <c r="F43" s="721" t="s">
        <v>967</v>
      </c>
      <c r="G43" s="520"/>
      <c r="H43" s="520"/>
    </row>
    <row r="44" spans="1:8" x14ac:dyDescent="0.25">
      <c r="A44" s="520"/>
      <c r="B44" s="8"/>
      <c r="C44" s="503" t="s">
        <v>965</v>
      </c>
      <c r="D44" s="503" t="s">
        <v>973</v>
      </c>
      <c r="E44" s="505" t="s">
        <v>373</v>
      </c>
      <c r="F44" s="721" t="s">
        <v>967</v>
      </c>
      <c r="G44" s="520"/>
      <c r="H44" s="520"/>
    </row>
    <row r="45" spans="1:8" x14ac:dyDescent="0.25">
      <c r="A45" s="520"/>
      <c r="B45" s="8"/>
      <c r="C45" s="503" t="s">
        <v>965</v>
      </c>
      <c r="D45" s="503" t="s">
        <v>974</v>
      </c>
      <c r="E45" s="505" t="s">
        <v>370</v>
      </c>
      <c r="F45" s="721" t="s">
        <v>215</v>
      </c>
      <c r="G45" s="520"/>
      <c r="H45" s="520"/>
    </row>
    <row r="46" spans="1:8" x14ac:dyDescent="0.25">
      <c r="A46" s="520"/>
      <c r="B46" s="8"/>
      <c r="C46" s="503" t="s">
        <v>965</v>
      </c>
      <c r="D46" s="503" t="s">
        <v>975</v>
      </c>
      <c r="E46" s="505" t="s">
        <v>372</v>
      </c>
      <c r="F46" s="721" t="s">
        <v>967</v>
      </c>
      <c r="G46" s="520"/>
      <c r="H46" s="520"/>
    </row>
    <row r="47" spans="1:8" x14ac:dyDescent="0.25">
      <c r="A47" s="520"/>
      <c r="B47" s="8"/>
      <c r="C47" s="503" t="s">
        <v>965</v>
      </c>
      <c r="D47" s="503" t="s">
        <v>976</v>
      </c>
      <c r="E47" s="505" t="s">
        <v>371</v>
      </c>
      <c r="F47" s="721" t="s">
        <v>215</v>
      </c>
      <c r="G47" s="520"/>
      <c r="H47" s="520"/>
    </row>
    <row r="48" spans="1:8" x14ac:dyDescent="0.25">
      <c r="A48" s="520"/>
      <c r="B48" s="8"/>
      <c r="C48" s="503" t="s">
        <v>965</v>
      </c>
      <c r="D48" s="503" t="s">
        <v>977</v>
      </c>
      <c r="E48" s="505" t="s">
        <v>374</v>
      </c>
      <c r="F48" s="721" t="s">
        <v>967</v>
      </c>
      <c r="G48" s="520"/>
      <c r="H48" s="520"/>
    </row>
    <row r="49" spans="1:8" x14ac:dyDescent="0.25">
      <c r="A49" s="520"/>
      <c r="B49" s="8"/>
      <c r="C49" s="503" t="s">
        <v>965</v>
      </c>
      <c r="D49" s="503" t="s">
        <v>978</v>
      </c>
      <c r="E49" s="505" t="s">
        <v>979</v>
      </c>
      <c r="F49" s="721" t="s">
        <v>215</v>
      </c>
      <c r="G49" s="520"/>
      <c r="H49" s="520"/>
    </row>
    <row r="50" spans="1:8" x14ac:dyDescent="0.25">
      <c r="A50" s="520"/>
      <c r="B50" s="8"/>
      <c r="C50" s="503" t="s">
        <v>965</v>
      </c>
      <c r="D50" s="503" t="s">
        <v>980</v>
      </c>
      <c r="E50" s="505" t="s">
        <v>981</v>
      </c>
      <c r="F50" s="725" t="s">
        <v>217</v>
      </c>
      <c r="G50" s="520"/>
      <c r="H50" s="520"/>
    </row>
    <row r="51" spans="1:8" ht="15" customHeight="1" x14ac:dyDescent="0.25">
      <c r="A51" s="520"/>
      <c r="B51" s="7"/>
      <c r="C51" s="709" t="s">
        <v>965</v>
      </c>
      <c r="D51" s="709" t="s">
        <v>982</v>
      </c>
      <c r="E51" s="722" t="s">
        <v>376</v>
      </c>
      <c r="F51" s="726" t="s">
        <v>217</v>
      </c>
      <c r="G51" s="520"/>
      <c r="H51" s="520"/>
    </row>
    <row r="52" spans="1:8" x14ac:dyDescent="0.25">
      <c r="A52" s="520"/>
      <c r="B52" s="9" t="s">
        <v>222</v>
      </c>
      <c r="C52" s="737" t="s">
        <v>337</v>
      </c>
      <c r="D52" s="737" t="s">
        <v>983</v>
      </c>
      <c r="E52" s="719" t="s">
        <v>337</v>
      </c>
      <c r="F52" s="724" t="s">
        <v>217</v>
      </c>
      <c r="G52" s="520"/>
      <c r="H52" s="520"/>
    </row>
    <row r="53" spans="1:8" ht="15" customHeight="1" x14ac:dyDescent="0.25">
      <c r="A53" s="520"/>
      <c r="B53" s="7"/>
      <c r="C53" s="709" t="s">
        <v>984</v>
      </c>
      <c r="D53" s="709" t="s">
        <v>985</v>
      </c>
      <c r="E53" s="722" t="s">
        <v>986</v>
      </c>
      <c r="F53" s="726" t="s">
        <v>217</v>
      </c>
      <c r="G53" s="520"/>
      <c r="H53" s="520"/>
    </row>
    <row r="54" spans="1:8" x14ac:dyDescent="0.25">
      <c r="A54" s="520"/>
      <c r="B54" s="9" t="s">
        <v>987</v>
      </c>
      <c r="C54" s="737" t="s">
        <v>988</v>
      </c>
      <c r="D54" s="737" t="s">
        <v>989</v>
      </c>
      <c r="E54" s="719" t="s">
        <v>271</v>
      </c>
      <c r="F54" s="724" t="s">
        <v>217</v>
      </c>
      <c r="G54" s="520"/>
      <c r="H54" s="520"/>
    </row>
    <row r="55" spans="1:8" x14ac:dyDescent="0.25">
      <c r="A55" s="520"/>
      <c r="B55" s="8"/>
      <c r="C55" s="503" t="s">
        <v>273</v>
      </c>
      <c r="D55" s="503" t="s">
        <v>990</v>
      </c>
      <c r="E55" s="505" t="s">
        <v>273</v>
      </c>
      <c r="F55" s="721" t="s">
        <v>215</v>
      </c>
      <c r="G55" s="520"/>
      <c r="H55" s="520"/>
    </row>
    <row r="56" spans="1:8" ht="15" customHeight="1" x14ac:dyDescent="0.25">
      <c r="A56" s="520"/>
      <c r="B56" s="7"/>
      <c r="C56" s="709" t="s">
        <v>991</v>
      </c>
      <c r="D56" s="709" t="s">
        <v>992</v>
      </c>
      <c r="E56" s="722" t="s">
        <v>272</v>
      </c>
      <c r="F56" s="726" t="s">
        <v>217</v>
      </c>
      <c r="G56" s="520"/>
      <c r="H56" s="520"/>
    </row>
    <row r="57" spans="1:8" x14ac:dyDescent="0.25">
      <c r="A57" s="520"/>
      <c r="B57" s="9" t="s">
        <v>223</v>
      </c>
      <c r="C57" s="737" t="s">
        <v>993</v>
      </c>
      <c r="D57" s="737" t="s">
        <v>994</v>
      </c>
      <c r="E57" s="719" t="s">
        <v>338</v>
      </c>
      <c r="F57" s="720" t="s">
        <v>215</v>
      </c>
      <c r="G57" s="520"/>
      <c r="H57" s="520"/>
    </row>
    <row r="58" spans="1:8" ht="15" customHeight="1" x14ac:dyDescent="0.25">
      <c r="A58" s="520"/>
      <c r="B58" s="7"/>
      <c r="C58" s="709" t="s">
        <v>995</v>
      </c>
      <c r="D58" s="709" t="s">
        <v>996</v>
      </c>
      <c r="E58" s="722" t="s">
        <v>339</v>
      </c>
      <c r="F58" s="726" t="s">
        <v>217</v>
      </c>
      <c r="G58" s="520"/>
      <c r="H58" s="520"/>
    </row>
    <row r="59" spans="1:8" x14ac:dyDescent="0.25">
      <c r="A59" s="520"/>
      <c r="B59" s="9" t="s">
        <v>224</v>
      </c>
      <c r="C59" s="737" t="s">
        <v>341</v>
      </c>
      <c r="D59" s="737" t="s">
        <v>997</v>
      </c>
      <c r="E59" s="719" t="s">
        <v>341</v>
      </c>
      <c r="F59" s="720" t="s">
        <v>215</v>
      </c>
      <c r="G59" s="520"/>
      <c r="H59" s="520"/>
    </row>
    <row r="60" spans="1:8" x14ac:dyDescent="0.25">
      <c r="A60" s="520"/>
      <c r="B60" s="8"/>
      <c r="C60" s="503" t="s">
        <v>998</v>
      </c>
      <c r="D60" s="503" t="s">
        <v>999</v>
      </c>
      <c r="E60" s="505" t="s">
        <v>1000</v>
      </c>
      <c r="F60" s="721" t="s">
        <v>215</v>
      </c>
      <c r="G60" s="520"/>
      <c r="H60" s="520"/>
    </row>
    <row r="61" spans="1:8" x14ac:dyDescent="0.25">
      <c r="A61" s="520"/>
      <c r="B61" s="8"/>
      <c r="C61" s="503" t="s">
        <v>1001</v>
      </c>
      <c r="D61" s="503" t="s">
        <v>1002</v>
      </c>
      <c r="E61" s="505" t="s">
        <v>1003</v>
      </c>
      <c r="F61" s="725" t="s">
        <v>217</v>
      </c>
      <c r="G61" s="520"/>
      <c r="H61" s="520"/>
    </row>
    <row r="62" spans="1:8" x14ac:dyDescent="0.25">
      <c r="A62" s="520"/>
      <c r="B62" s="8"/>
      <c r="C62" s="503" t="s">
        <v>345</v>
      </c>
      <c r="D62" s="503" t="s">
        <v>1004</v>
      </c>
      <c r="E62" s="505" t="s">
        <v>345</v>
      </c>
      <c r="F62" s="721" t="s">
        <v>215</v>
      </c>
      <c r="G62" s="520"/>
      <c r="H62" s="520"/>
    </row>
    <row r="63" spans="1:8" x14ac:dyDescent="0.25">
      <c r="A63" s="520"/>
      <c r="B63" s="8"/>
      <c r="C63" s="503" t="s">
        <v>1005</v>
      </c>
      <c r="D63" s="503" t="s">
        <v>1006</v>
      </c>
      <c r="E63" s="505" t="s">
        <v>348</v>
      </c>
      <c r="F63" s="725" t="s">
        <v>217</v>
      </c>
      <c r="G63" s="520"/>
      <c r="H63" s="520"/>
    </row>
    <row r="64" spans="1:8" x14ac:dyDescent="0.25">
      <c r="A64" s="520"/>
      <c r="B64" s="8"/>
      <c r="C64" s="5" t="s">
        <v>1007</v>
      </c>
      <c r="D64" s="503" t="s">
        <v>1008</v>
      </c>
      <c r="E64" s="505" t="s">
        <v>361</v>
      </c>
      <c r="F64" s="721" t="s">
        <v>215</v>
      </c>
      <c r="G64" s="520"/>
      <c r="H64" s="520"/>
    </row>
    <row r="65" spans="1:8" x14ac:dyDescent="0.25">
      <c r="A65" s="520"/>
      <c r="B65" s="8"/>
      <c r="C65" s="5"/>
      <c r="D65" s="503" t="s">
        <v>1009</v>
      </c>
      <c r="E65" s="505" t="s">
        <v>1010</v>
      </c>
      <c r="F65" s="727" t="s">
        <v>343</v>
      </c>
      <c r="G65" s="520"/>
      <c r="H65" s="520"/>
    </row>
    <row r="66" spans="1:8" x14ac:dyDescent="0.25">
      <c r="A66" s="520"/>
      <c r="B66" s="8"/>
      <c r="C66" s="503" t="s">
        <v>1011</v>
      </c>
      <c r="D66" s="503" t="s">
        <v>1012</v>
      </c>
      <c r="E66" s="505" t="s">
        <v>1013</v>
      </c>
      <c r="F66" s="725" t="s">
        <v>217</v>
      </c>
      <c r="G66" s="520"/>
      <c r="H66" s="520"/>
    </row>
    <row r="67" spans="1:8" x14ac:dyDescent="0.25">
      <c r="A67" s="520"/>
      <c r="B67" s="8"/>
      <c r="C67" s="503" t="s">
        <v>1014</v>
      </c>
      <c r="D67" s="503" t="s">
        <v>1015</v>
      </c>
      <c r="E67" s="505" t="s">
        <v>350</v>
      </c>
      <c r="F67" s="721" t="s">
        <v>215</v>
      </c>
      <c r="G67" s="520"/>
      <c r="H67" s="520"/>
    </row>
    <row r="68" spans="1:8" x14ac:dyDescent="0.25">
      <c r="A68" s="520"/>
      <c r="B68" s="8"/>
      <c r="C68" s="5" t="s">
        <v>1016</v>
      </c>
      <c r="D68" s="503" t="s">
        <v>1017</v>
      </c>
      <c r="E68" s="505" t="s">
        <v>351</v>
      </c>
      <c r="F68" s="721" t="s">
        <v>215</v>
      </c>
      <c r="G68" s="520"/>
      <c r="H68" s="520"/>
    </row>
    <row r="69" spans="1:8" x14ac:dyDescent="0.25">
      <c r="A69" s="520"/>
      <c r="B69" s="8"/>
      <c r="C69" s="5"/>
      <c r="D69" s="503" t="s">
        <v>1018</v>
      </c>
      <c r="E69" s="505" t="s">
        <v>352</v>
      </c>
      <c r="F69" s="721" t="s">
        <v>215</v>
      </c>
      <c r="G69" s="520"/>
      <c r="H69" s="520"/>
    </row>
    <row r="70" spans="1:8" x14ac:dyDescent="0.25">
      <c r="A70" s="520"/>
      <c r="B70" s="8"/>
      <c r="C70" s="503" t="s">
        <v>1019</v>
      </c>
      <c r="D70" s="503" t="s">
        <v>1020</v>
      </c>
      <c r="E70" s="505" t="s">
        <v>349</v>
      </c>
      <c r="F70" s="727" t="s">
        <v>343</v>
      </c>
      <c r="G70" s="520"/>
      <c r="H70" s="520"/>
    </row>
    <row r="71" spans="1:8" x14ac:dyDescent="0.25">
      <c r="A71" s="520"/>
      <c r="B71" s="8"/>
      <c r="C71" s="503" t="s">
        <v>1021</v>
      </c>
      <c r="D71" s="503" t="s">
        <v>1022</v>
      </c>
      <c r="E71" s="505" t="s">
        <v>334</v>
      </c>
      <c r="F71" s="721" t="s">
        <v>215</v>
      </c>
      <c r="G71" s="520"/>
      <c r="H71" s="520"/>
    </row>
    <row r="72" spans="1:8" x14ac:dyDescent="0.25">
      <c r="A72" s="520"/>
      <c r="B72" s="8"/>
      <c r="C72" s="503" t="s">
        <v>1023</v>
      </c>
      <c r="D72" s="503" t="s">
        <v>1024</v>
      </c>
      <c r="E72" s="505" t="s">
        <v>355</v>
      </c>
      <c r="F72" s="721" t="s">
        <v>215</v>
      </c>
      <c r="G72" s="520"/>
      <c r="H72" s="520"/>
    </row>
    <row r="73" spans="1:8" x14ac:dyDescent="0.25">
      <c r="A73" s="520"/>
      <c r="B73" s="8"/>
      <c r="C73" s="503" t="s">
        <v>1025</v>
      </c>
      <c r="D73" s="503" t="s">
        <v>1026</v>
      </c>
      <c r="E73" s="505" t="s">
        <v>342</v>
      </c>
      <c r="F73" s="727" t="s">
        <v>343</v>
      </c>
      <c r="G73" s="520"/>
      <c r="H73" s="520"/>
    </row>
    <row r="74" spans="1:8" x14ac:dyDescent="0.25">
      <c r="A74" s="520"/>
      <c r="B74" s="8"/>
      <c r="C74" s="503" t="s">
        <v>1027</v>
      </c>
      <c r="D74" s="503" t="s">
        <v>1028</v>
      </c>
      <c r="E74" s="505" t="s">
        <v>353</v>
      </c>
      <c r="F74" s="721" t="s">
        <v>215</v>
      </c>
      <c r="G74" s="520"/>
      <c r="H74" s="520"/>
    </row>
    <row r="75" spans="1:8" x14ac:dyDescent="0.25">
      <c r="A75" s="520"/>
      <c r="B75" s="8"/>
      <c r="C75" s="503" t="s">
        <v>1029</v>
      </c>
      <c r="D75" s="503" t="s">
        <v>1030</v>
      </c>
      <c r="E75" s="505" t="s">
        <v>1031</v>
      </c>
      <c r="F75" s="721" t="s">
        <v>215</v>
      </c>
      <c r="G75" s="520"/>
      <c r="H75" s="520"/>
    </row>
    <row r="76" spans="1:8" x14ac:dyDescent="0.25">
      <c r="A76" s="520"/>
      <c r="B76" s="8"/>
      <c r="C76" s="503" t="s">
        <v>1032</v>
      </c>
      <c r="D76" s="503" t="s">
        <v>1033</v>
      </c>
      <c r="E76" s="505" t="s">
        <v>1034</v>
      </c>
      <c r="F76" s="721" t="s">
        <v>215</v>
      </c>
      <c r="G76" s="520"/>
      <c r="H76" s="520"/>
    </row>
    <row r="77" spans="1:8" x14ac:dyDescent="0.25">
      <c r="A77" s="520"/>
      <c r="B77" s="8"/>
      <c r="C77" s="5" t="s">
        <v>1035</v>
      </c>
      <c r="D77" s="503" t="s">
        <v>1036</v>
      </c>
      <c r="E77" s="505" t="s">
        <v>356</v>
      </c>
      <c r="F77" s="721" t="s">
        <v>215</v>
      </c>
      <c r="G77" s="520"/>
      <c r="H77" s="520"/>
    </row>
    <row r="78" spans="1:8" x14ac:dyDescent="0.25">
      <c r="A78" s="520"/>
      <c r="B78" s="8"/>
      <c r="C78" s="5"/>
      <c r="D78" s="503" t="s">
        <v>1037</v>
      </c>
      <c r="E78" s="505" t="s">
        <v>1038</v>
      </c>
      <c r="F78" s="721" t="s">
        <v>215</v>
      </c>
      <c r="G78" s="520"/>
      <c r="H78" s="520"/>
    </row>
    <row r="79" spans="1:8" ht="15" customHeight="1" x14ac:dyDescent="0.25">
      <c r="A79" s="520"/>
      <c r="B79" s="7"/>
      <c r="C79" s="709" t="s">
        <v>1039</v>
      </c>
      <c r="D79" s="709" t="s">
        <v>1040</v>
      </c>
      <c r="E79" s="722" t="s">
        <v>347</v>
      </c>
      <c r="F79" s="731" t="s">
        <v>343</v>
      </c>
      <c r="G79" s="520"/>
      <c r="H79" s="520"/>
    </row>
    <row r="80" spans="1:8" x14ac:dyDescent="0.25">
      <c r="A80" s="520"/>
      <c r="B80" s="9" t="s">
        <v>225</v>
      </c>
      <c r="C80" s="6" t="s">
        <v>1041</v>
      </c>
      <c r="D80" s="737" t="s">
        <v>1042</v>
      </c>
      <c r="E80" s="719" t="s">
        <v>363</v>
      </c>
      <c r="F80" s="720" t="s">
        <v>215</v>
      </c>
      <c r="G80" s="520"/>
      <c r="H80" s="520"/>
    </row>
    <row r="81" spans="1:8" x14ac:dyDescent="0.25">
      <c r="A81" s="520"/>
      <c r="B81" s="8"/>
      <c r="C81" s="5"/>
      <c r="D81" s="503" t="s">
        <v>1043</v>
      </c>
      <c r="E81" s="505" t="s">
        <v>1044</v>
      </c>
      <c r="F81" s="725" t="s">
        <v>217</v>
      </c>
      <c r="G81" s="520"/>
      <c r="H81" s="520"/>
    </row>
    <row r="82" spans="1:8" x14ac:dyDescent="0.25">
      <c r="A82" s="520"/>
      <c r="B82" s="8"/>
      <c r="C82" s="503" t="s">
        <v>1045</v>
      </c>
      <c r="D82" s="503" t="s">
        <v>1046</v>
      </c>
      <c r="E82" s="505" t="s">
        <v>365</v>
      </c>
      <c r="F82" s="725" t="s">
        <v>217</v>
      </c>
      <c r="G82" s="520"/>
      <c r="H82" s="520"/>
    </row>
    <row r="83" spans="1:8" ht="15" customHeight="1" x14ac:dyDescent="0.25">
      <c r="A83" s="520"/>
      <c r="B83" s="7"/>
      <c r="C83" s="709" t="s">
        <v>1047</v>
      </c>
      <c r="D83" s="709" t="s">
        <v>1048</v>
      </c>
      <c r="E83" s="722" t="s">
        <v>366</v>
      </c>
      <c r="F83" s="726" t="s">
        <v>217</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1049</v>
      </c>
      <c r="E3" s="520"/>
      <c r="F3" s="520"/>
      <c r="G3" s="520"/>
      <c r="H3" s="520"/>
      <c r="I3" s="520"/>
      <c r="J3" s="520"/>
      <c r="K3" s="520"/>
    </row>
    <row r="4" spans="1:11" ht="42" customHeight="1" x14ac:dyDescent="0.25">
      <c r="A4" s="520"/>
      <c r="B4" s="441" t="s">
        <v>19</v>
      </c>
      <c r="C4" s="440"/>
      <c r="D4" s="1044" t="s">
        <v>1050</v>
      </c>
      <c r="E4" s="520"/>
      <c r="F4" s="520"/>
      <c r="G4" s="520"/>
      <c r="H4" s="520"/>
      <c r="I4" s="520"/>
      <c r="J4" s="520"/>
      <c r="K4" s="520"/>
    </row>
    <row r="5" spans="1:11" ht="42" customHeight="1" x14ac:dyDescent="0.25">
      <c r="A5" s="520"/>
      <c r="B5" s="441" t="s">
        <v>20</v>
      </c>
      <c r="C5" s="440"/>
      <c r="D5" s="1044" t="s">
        <v>1051</v>
      </c>
      <c r="E5" s="520"/>
      <c r="F5" s="520"/>
      <c r="G5" s="520"/>
      <c r="H5" s="520"/>
      <c r="I5" s="520"/>
      <c r="J5" s="520"/>
      <c r="K5" s="520"/>
    </row>
    <row r="6" spans="1:11" ht="42" customHeight="1" x14ac:dyDescent="0.25">
      <c r="A6" s="520"/>
      <c r="B6" s="441" t="s">
        <v>21</v>
      </c>
      <c r="C6" s="440"/>
      <c r="D6" s="1044" t="s">
        <v>476</v>
      </c>
      <c r="E6" s="520"/>
      <c r="F6" s="520"/>
      <c r="G6" s="520"/>
      <c r="H6" s="520"/>
      <c r="I6" s="520"/>
      <c r="J6" s="520"/>
      <c r="K6" s="520"/>
    </row>
    <row r="7" spans="1:11" ht="42" customHeight="1" x14ac:dyDescent="0.25">
      <c r="A7" s="520"/>
      <c r="B7" s="441" t="s">
        <v>22</v>
      </c>
      <c r="C7" s="440"/>
      <c r="D7" s="1044" t="s">
        <v>1052</v>
      </c>
      <c r="E7" s="520"/>
      <c r="F7" s="520"/>
      <c r="G7" s="520"/>
      <c r="H7" s="520"/>
      <c r="I7" s="520"/>
      <c r="J7" s="520"/>
      <c r="K7" s="520"/>
    </row>
    <row r="8" spans="1:11" ht="42" customHeight="1" x14ac:dyDescent="0.25">
      <c r="A8" s="520"/>
      <c r="B8" s="441" t="s">
        <v>23</v>
      </c>
      <c r="C8" s="440"/>
      <c r="D8" s="1044" t="s">
        <v>1053</v>
      </c>
      <c r="E8" s="520"/>
      <c r="F8" s="520"/>
      <c r="G8" s="520"/>
      <c r="H8" s="520"/>
      <c r="I8" s="520"/>
      <c r="J8" s="520"/>
      <c r="K8" s="520"/>
    </row>
    <row r="9" spans="1:11" ht="42" customHeight="1" x14ac:dyDescent="0.25">
      <c r="A9" s="520"/>
      <c r="B9" s="441" t="s">
        <v>24</v>
      </c>
      <c r="C9" s="440"/>
      <c r="D9" s="767" t="s">
        <v>1054</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t="s">
        <v>1055</v>
      </c>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Barn Cottage Ansty RH17 5AG</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1056</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622.52459999999996</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17. Number of dwellings proposed within the development site</v>
      </c>
      <c r="C9" s="638" t="s">
        <v>1057</v>
      </c>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1058</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1059</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1060</v>
      </c>
      <c r="D13" s="423"/>
      <c r="E13" s="520"/>
      <c r="F13" s="520"/>
      <c r="G13" s="520"/>
      <c r="H13" s="520"/>
      <c r="I13" s="520"/>
      <c r="J13" s="520"/>
      <c r="K13" s="520"/>
      <c r="L13" s="520"/>
      <c r="M13" s="520"/>
      <c r="N13" s="520"/>
    </row>
    <row r="14" spans="1:14" ht="79.150000000000006" customHeight="1" x14ac:dyDescent="0.25">
      <c r="A14" s="520"/>
      <c r="B14" s="526" t="s">
        <v>48</v>
      </c>
      <c r="C14" s="422" t="s">
        <v>1061</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1058</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1062</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65</v>
      </c>
      <c r="D20" s="1060" t="str">
        <f>IF(C20="","Walkover date required ▲","Site walkover data valid until "&amp;TEXT(EDATE(C20,6),"dd/mm/yy"))</f>
        <v>Site walkover data valid until 14/10/25</v>
      </c>
      <c r="E20" s="520"/>
      <c r="F20" s="520"/>
      <c r="G20" s="520"/>
      <c r="H20" s="520"/>
      <c r="I20" s="520"/>
      <c r="J20" s="520"/>
      <c r="K20" s="520"/>
      <c r="L20" s="520"/>
      <c r="M20" s="520"/>
      <c r="N20" s="520"/>
    </row>
    <row r="21" spans="1:14" ht="39.4" customHeight="1" x14ac:dyDescent="0.25">
      <c r="A21" s="520"/>
      <c r="B21" s="526" t="s">
        <v>54</v>
      </c>
      <c r="C21" s="1038" t="s">
        <v>1063</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Barn Cottage Ansty RH17 5AG</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t="s">
        <v>65</v>
      </c>
    </row>
    <row r="9" spans="2:34" ht="303.75" customHeight="1" x14ac:dyDescent="0.25">
      <c r="B9" s="413"/>
      <c r="C9" s="671" t="str">
        <f>IF('5. Area Habitats'!D11=0,"",'5. Area Habitats'!D11)</f>
        <v>Vegetated garden</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t="s">
        <v>65</v>
      </c>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Bare ground</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66</v>
      </c>
      <c r="P1" s="757">
        <f>IFERROR(SUM(AE11:AE31), "Error ▲")</f>
        <v>7.6104959999999999E-2</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68</v>
      </c>
      <c r="C2" s="409" t="str">
        <f>IF('2. Site Details'!D4="","Enter site name on 2. Site Details",'2. Site Details'!D4)</f>
        <v>Barn Cottage Ansty RH17 5AG</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8.013693999999999E-2</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71</v>
      </c>
      <c r="D3" s="396"/>
      <c r="E3" s="520"/>
      <c r="F3" s="404"/>
      <c r="G3" s="403"/>
      <c r="H3" s="402"/>
      <c r="I3" s="567"/>
      <c r="J3" s="398"/>
      <c r="K3" s="398"/>
      <c r="L3" s="398"/>
      <c r="M3" s="398"/>
      <c r="N3" s="567"/>
      <c r="O3" s="569" t="s">
        <v>72</v>
      </c>
      <c r="P3" s="757">
        <f>IFERROR(L61, "Error ▲")</f>
        <v>0.11197075493878729</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73</v>
      </c>
      <c r="P4" s="757">
        <f>IFERROR(L89, "Error ▲")</f>
        <v>0</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74</v>
      </c>
      <c r="P5" s="758">
        <f>IFERROR((P1+L61+L89)-L32, "Error ▲")</f>
        <v>3.1833814938787286E-2</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224</v>
      </c>
      <c r="D11" s="368" t="s">
        <v>361</v>
      </c>
      <c r="E11" s="367"/>
      <c r="F11" s="366" t="s">
        <v>188</v>
      </c>
      <c r="G11" s="365"/>
      <c r="H11" s="364"/>
      <c r="I11" s="785">
        <v>463.83969999999999</v>
      </c>
      <c r="J11" s="803">
        <v>275.9554</v>
      </c>
      <c r="K11" s="787">
        <v>0</v>
      </c>
      <c r="L11" s="886">
        <f t="shared" ref="L11:L30" si="0">IF(C11="","",IFERROR(IF(I11="","",((I11/10000)*V11*X11)*AD11),"Error ▲"))</f>
        <v>9.2767939999999993E-2</v>
      </c>
      <c r="M11" s="886">
        <f t="shared" ref="M11:M30" si="1">IF(I11="","",IF(J11+K11&gt;I11,"Area Error ▲",I11-J11-K11))</f>
        <v>187.8843</v>
      </c>
      <c r="N11" s="887">
        <f t="shared" ref="N11:N30" si="2">IFERROR(IF(I11="","",IF(M11="Area Error ▲","Area Error ▲",((M11/10000)*V11*X11)*AD11)),"This intervention is not permitted within the SSM ▲")</f>
        <v>3.7576859999999997E-2</v>
      </c>
      <c r="O11" s="553"/>
      <c r="P11" s="501"/>
      <c r="Q11" s="520"/>
      <c r="R11" s="410"/>
      <c r="S11" s="520"/>
      <c r="T11" s="363" t="str">
        <f>IF(C11="","",VLOOKUP(D11,'9. All Habitats + Multipliers'!$C$4:$K$102,5,FALSE))</f>
        <v>Low</v>
      </c>
      <c r="U11" s="362"/>
      <c r="V11" s="580">
        <f>IF(T11="","",VLOOKUP(T11,'11. Lists'!$B$47:$D$49,2,FALSE))</f>
        <v>2</v>
      </c>
      <c r="W11" s="669" t="str">
        <f>IF(C11="","",VLOOKUP(D11,'10. Condition and Temporal'!$B$6:$C$103,2,FALSE))</f>
        <v>Condition Assessment N/A</v>
      </c>
      <c r="X11" s="580">
        <f>IF(W11="","",VLOOKUP(W11,'11. Lists'!$F$47:$G$51,2,FALSE))</f>
        <v>1</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5.5191079999999997E-2</v>
      </c>
      <c r="AF11" s="779">
        <f t="shared" ref="AF11:AF30" si="5">IF(D11="","",((K11/10000)*V11*X11)*AD11)</f>
        <v>0</v>
      </c>
      <c r="AG11" s="582">
        <f t="shared" ref="AG11:AG31" si="6">IF(D11="","",M11)</f>
        <v>187.8843</v>
      </c>
      <c r="AH11" s="989" t="str">
        <f>IF(T11="","",VLOOKUP(T11,'11. Lists'!$B$47:$D$49,3,FALSE))</f>
        <v>Same distinctiveness or better habitat required</v>
      </c>
      <c r="AI11" s="1023" t="str">
        <f>IF(D11="","",VLOOKUP(D11,'10. Condition and Temporal'!$B$6:$L$103,4,FALSE))</f>
        <v>Enhancement not possible</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t="s">
        <v>224</v>
      </c>
      <c r="D12" s="361" t="s">
        <v>362</v>
      </c>
      <c r="E12" s="360"/>
      <c r="F12" s="366" t="s">
        <v>188</v>
      </c>
      <c r="G12" s="365"/>
      <c r="H12" s="364"/>
      <c r="I12" s="785">
        <v>158.6849</v>
      </c>
      <c r="J12" s="786">
        <v>52.284700000000001</v>
      </c>
      <c r="K12" s="787">
        <v>0</v>
      </c>
      <c r="L12" s="781">
        <f t="shared" si="0"/>
        <v>6.3473959999999996E-2</v>
      </c>
      <c r="M12" s="781">
        <f t="shared" si="1"/>
        <v>106.4002</v>
      </c>
      <c r="N12" s="836">
        <f t="shared" si="2"/>
        <v>4.256008E-2</v>
      </c>
      <c r="O12" s="554"/>
      <c r="P12" s="499"/>
      <c r="Q12" s="520"/>
      <c r="R12" s="410"/>
      <c r="S12" s="520"/>
      <c r="T12" s="363" t="str">
        <f>IF(C12="","",VLOOKUP(D12,'9. All Habitats + Multipliers'!$C$4:$K$102,5,FALSE))</f>
        <v>Low</v>
      </c>
      <c r="U12" s="362"/>
      <c r="V12" s="580">
        <f>IF(T12="","",VLOOKUP(T12,'11. Lists'!$B$47:$D$49,2,FALSE))</f>
        <v>2</v>
      </c>
      <c r="W12" s="669" t="str">
        <f>IF(C12="","",VLOOKUP(D12,'10. Condition and Temporal'!$B$6:$C$103,2,FALSE))</f>
        <v>Moderate</v>
      </c>
      <c r="X12" s="580">
        <f>IF(W12="","",VLOOKUP(W12,'11. Lists'!$F$47:$G$51,2,FALSE))</f>
        <v>2</v>
      </c>
      <c r="Y12" s="534"/>
      <c r="Z12" s="534"/>
      <c r="AA12" s="534"/>
      <c r="AB12" s="579" t="str">
        <f t="shared" si="3"/>
        <v>Area/compensation not in local strategy/ no local strategy</v>
      </c>
      <c r="AC12" s="581" t="str">
        <f>IF(AB12="","",VLOOKUP(AB12,'11. Lists'!$F$36:$H$38,2,FALSE))</f>
        <v>Low Strategic Significance</v>
      </c>
      <c r="AD12" s="580">
        <f>IF(AB12="","",VLOOKUP(AB12,'11. Lists'!$F$36:$H$38,3,FALSE))</f>
        <v>1</v>
      </c>
      <c r="AE12" s="778">
        <f t="shared" si="4"/>
        <v>2.0913879999999999E-2</v>
      </c>
      <c r="AF12" s="779">
        <f t="shared" si="5"/>
        <v>0</v>
      </c>
      <c r="AG12" s="582">
        <f t="shared" si="6"/>
        <v>106.4002</v>
      </c>
      <c r="AH12" s="989" t="str">
        <f>IF(T12="","",VLOOKUP(T12,'11. Lists'!$B$47:$D$49,3,FALSE))</f>
        <v>Same distinctiveness or better habitat required</v>
      </c>
      <c r="AI12" s="1023" t="str">
        <f>IF(D12="","",VLOOKUP(D12,'10. Condition and Temporal'!$B$6:$L$103,4,FALSE))</f>
        <v>Bare ground</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c r="D13" s="361"/>
      <c r="E13" s="360"/>
      <c r="F13" s="366"/>
      <c r="G13" s="365"/>
      <c r="H13" s="364"/>
      <c r="I13" s="785"/>
      <c r="J13" s="786"/>
      <c r="K13" s="787"/>
      <c r="L13" s="781" t="str">
        <f t="shared" si="0"/>
        <v/>
      </c>
      <c r="M13" s="781" t="str">
        <f t="shared" si="1"/>
        <v/>
      </c>
      <c r="N13" s="836" t="str">
        <f t="shared" si="2"/>
        <v/>
      </c>
      <c r="O13" s="554"/>
      <c r="P13" s="499"/>
      <c r="Q13" s="520"/>
      <c r="R13" s="410"/>
      <c r="S13" s="520"/>
      <c r="T13" s="363" t="str">
        <f>IF(C13="","",VLOOKUP(D13,'9. All Habitats + Multipliers'!$C$4:$K$102,5,FALSE))</f>
        <v/>
      </c>
      <c r="U13" s="362"/>
      <c r="V13" s="580" t="str">
        <f>IF(T13="","",VLOOKUP(T13,'11. Lists'!$B$47:$D$49,2,FALSE))</f>
        <v/>
      </c>
      <c r="W13" s="669" t="str">
        <f>IF(C13="","",VLOOKUP(D13,'10. Condition and Temporal'!$B$6:$C$103,2,FALSE))</f>
        <v/>
      </c>
      <c r="X13" s="580" t="str">
        <f>IF(W13="","",VLOOKUP(W13,'11. Lists'!$F$47:$G$51,2,FALSE))</f>
        <v/>
      </c>
      <c r="Y13" s="534"/>
      <c r="Z13" s="534"/>
      <c r="AA13" s="534"/>
      <c r="AB13" s="579" t="str">
        <f t="shared" si="3"/>
        <v/>
      </c>
      <c r="AC13" s="581" t="str">
        <f>IF(AB13="","",VLOOKUP(AB13,'11. Lists'!$F$36:$H$38,2,FALSE))</f>
        <v/>
      </c>
      <c r="AD13" s="580" t="str">
        <f>IF(AB13="","",VLOOKUP(AB13,'11. Lists'!$F$36:$H$38,3,FALSE))</f>
        <v/>
      </c>
      <c r="AE13" s="778" t="str">
        <f t="shared" si="4"/>
        <v/>
      </c>
      <c r="AF13" s="779" t="str">
        <f t="shared" si="5"/>
        <v/>
      </c>
      <c r="AG13" s="582" t="str">
        <f t="shared" si="6"/>
        <v/>
      </c>
      <c r="AH13" s="989" t="str">
        <f>IF(T13="","",VLOOKUP(T13,'11. Lists'!$B$47:$D$49,3,FALSE))</f>
        <v/>
      </c>
      <c r="AI13" s="1023" t="str">
        <f>IF(D13="","",VLOOKUP(D13,'10. Condition and Temporal'!$B$6:$L$103,4,FALSE))</f>
        <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c r="D14" s="368"/>
      <c r="E14" s="367"/>
      <c r="F14" s="366"/>
      <c r="G14" s="365"/>
      <c r="H14" s="364"/>
      <c r="I14" s="785"/>
      <c r="J14" s="786"/>
      <c r="K14" s="787"/>
      <c r="L14" s="781" t="str">
        <f t="shared" si="0"/>
        <v/>
      </c>
      <c r="M14" s="781" t="str">
        <f t="shared" si="1"/>
        <v/>
      </c>
      <c r="N14" s="836" t="str">
        <f t="shared" si="2"/>
        <v/>
      </c>
      <c r="O14" s="554"/>
      <c r="P14" s="499"/>
      <c r="Q14" s="520"/>
      <c r="R14" s="410"/>
      <c r="S14" s="520"/>
      <c r="T14" s="363" t="str">
        <f>IF(C14="","",VLOOKUP(D14,'9. All Habitats + Multipliers'!$C$4:$K$102,5,FALSE))</f>
        <v/>
      </c>
      <c r="U14" s="362"/>
      <c r="V14" s="580" t="str">
        <f>IF(T14="","",VLOOKUP(T14,'11. Lists'!$B$47:$D$49,2,FALSE))</f>
        <v/>
      </c>
      <c r="W14" s="669" t="str">
        <f>IF(C14="","",VLOOKUP(D14,'10. Condition and Temporal'!$B$6:$C$103,2,FALSE))</f>
        <v/>
      </c>
      <c r="X14" s="580" t="str">
        <f>IF(W14="","",VLOOKUP(W14,'11. Lists'!$F$47:$G$51,2,FALSE))</f>
        <v/>
      </c>
      <c r="Y14" s="534"/>
      <c r="Z14" s="534"/>
      <c r="AA14" s="534"/>
      <c r="AB14" s="579" t="str">
        <f t="shared" si="3"/>
        <v/>
      </c>
      <c r="AC14" s="581" t="str">
        <f>IF(AB14="","",VLOOKUP(AB14,'11. Lists'!$F$36:$H$38,2,FALSE))</f>
        <v/>
      </c>
      <c r="AD14" s="580" t="str">
        <f>IF(AB14="","",VLOOKUP(AB14,'11. Lists'!$F$36:$H$38,3,FALSE))</f>
        <v/>
      </c>
      <c r="AE14" s="778" t="str">
        <f t="shared" si="4"/>
        <v/>
      </c>
      <c r="AF14" s="779" t="str">
        <f t="shared" si="5"/>
        <v/>
      </c>
      <c r="AG14" s="582" t="str">
        <f t="shared" si="6"/>
        <v/>
      </c>
      <c r="AH14" s="989" t="str">
        <f>IF(T14="","",VLOOKUP(T14,'11. Lists'!$B$47:$D$49,3,FALSE))</f>
        <v/>
      </c>
      <c r="AI14" s="1023" t="str">
        <f>IF(D14="","",VLOOKUP(D14,'10. Condition and Temporal'!$B$6:$L$103,4,FALSE))</f>
        <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104</v>
      </c>
      <c r="C31" s="583" t="s">
        <v>105</v>
      </c>
      <c r="D31" s="357" t="s">
        <v>106</v>
      </c>
      <c r="E31" s="356"/>
      <c r="F31" s="355" t="s">
        <v>107</v>
      </c>
      <c r="G31" s="354"/>
      <c r="H31" s="353"/>
      <c r="I31" s="804">
        <f>I99</f>
        <v>0</v>
      </c>
      <c r="J31" s="805">
        <f>L99</f>
        <v>0</v>
      </c>
      <c r="K31" s="904"/>
      <c r="L31" s="884">
        <f>IF(C31="","",((I31/10000)*V31*X31)*AD31)</f>
        <v>0</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Formally identified in local strategy</v>
      </c>
      <c r="AC31" s="586" t="str">
        <f>IF(AB31="","",VLOOKUP(AB31,'11. Lists'!$F$36:$H$38,2,FALSE))</f>
        <v xml:space="preserve">High strategic significance </v>
      </c>
      <c r="AD31" s="585">
        <f>IF(AB31="","",VLOOKUP(AB31,'11. Lists'!$F$36:$H$38,3,FALSE))</f>
        <v>1.1499999999999999</v>
      </c>
      <c r="AE31" s="1022">
        <f>IF(D31="","",((J31/10000)*V31*X31)*(AD31))</f>
        <v>0</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108</v>
      </c>
      <c r="I32" s="806">
        <f>SUMIFS(I11:I30,D11:D30,"&lt;&gt;"&amp;'11. Lists'!Q10,D11:D30,"&lt;&gt;"&amp;'11. Lists'!Q11,D11:D30,"&lt;&gt;"&amp;'11. Lists'!I4,D11:D30,"&lt;&gt;"&amp;'11. Lists'!I2,D11:D30,"&lt;&gt;"&amp;'11. Lists'!I3)</f>
        <v>622.52459999999996</v>
      </c>
      <c r="J32" s="807">
        <f>SUMIFS(J11:J30,D11:D30,"&lt;&gt;"&amp;'11. Lists'!Q10,D11:D30,"&lt;&gt;"&amp;'11. Lists'!Q11,D11:D30,"&lt;&gt;"&amp;'11. Lists'!I4,D11:D30,"&lt;&gt;"&amp;'11. Lists'!I2,D11:D30,"&lt;&gt;"&amp;'11. Lists'!I3)</f>
        <v>328.24009999999998</v>
      </c>
      <c r="K32" s="808">
        <f>SUMIFS(K11:K30,D11:D30,"&lt;&gt;"&amp;'11. Lists'!Q10,D11:D30,"&lt;&gt;"&amp;'11. Lists'!Q11,D11:D30,"&lt;&gt;"&amp;'11. Lists'!I4,D11:D30,"&lt;&gt;"&amp;'11. Lists'!I2,D11:D30,"&lt;&gt;"&amp;'11. Lists'!I3)</f>
        <v>0</v>
      </c>
      <c r="L32" s="759">
        <f>SUM(L11:L31)</f>
        <v>0.15624189999999999</v>
      </c>
      <c r="M32" s="799">
        <f>SUMIFS(M11:M30,D11:D30,"&lt;&gt;"&amp;'11. Lists'!Q10,D11:D30,"&lt;&gt;"&amp;'11. Lists'!Q11,D11:D30,"&lt;&gt;"&amp;'11. Lists'!I4,D11:D30,"&lt;&gt;"&amp;'11. Lists'!I2,D11:D30,"&lt;&gt;"&amp;'11. Lists'!I3)</f>
        <v>294.28449999999998</v>
      </c>
      <c r="N32" s="760">
        <f>SUM(N11:N31)</f>
        <v>8.013693999999999E-2</v>
      </c>
      <c r="R32" s="410"/>
    </row>
    <row r="33" spans="2:34" s="520" customFormat="1" x14ac:dyDescent="0.25">
      <c r="D33" s="575"/>
      <c r="E33" s="589"/>
      <c r="F33" s="589"/>
      <c r="G33" s="589"/>
      <c r="H33" s="761" t="s">
        <v>109</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110</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111</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35">
      <c r="B36" s="543" t="s">
        <v>112</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113</v>
      </c>
      <c r="F38" s="343"/>
      <c r="G38" s="391"/>
      <c r="H38" s="343" t="s">
        <v>114</v>
      </c>
      <c r="I38" s="390" t="s">
        <v>115</v>
      </c>
      <c r="J38" s="389"/>
      <c r="K38" s="388"/>
      <c r="L38" s="341" t="s">
        <v>116</v>
      </c>
      <c r="M38" s="392"/>
      <c r="N38" s="344"/>
      <c r="O38" s="393" t="s">
        <v>80</v>
      </c>
      <c r="P38" s="391"/>
      <c r="R38" s="410"/>
      <c r="T38" s="381" t="s">
        <v>81</v>
      </c>
      <c r="U38" s="380"/>
      <c r="V38" s="379"/>
      <c r="W38" s="378" t="s">
        <v>82</v>
      </c>
      <c r="X38" s="379"/>
      <c r="Y38" s="377"/>
      <c r="Z38" s="377"/>
      <c r="AA38" s="377"/>
      <c r="AB38" s="381" t="s">
        <v>83</v>
      </c>
      <c r="AC38" s="380"/>
      <c r="AD38" s="379"/>
      <c r="AE38" s="381" t="s">
        <v>117</v>
      </c>
      <c r="AF38" s="379"/>
      <c r="AG38" s="381" t="s">
        <v>118</v>
      </c>
      <c r="AH38" s="379"/>
    </row>
    <row r="39" spans="2:34" s="520" customFormat="1" ht="31.9" customHeight="1" x14ac:dyDescent="0.25">
      <c r="B39" s="394"/>
      <c r="C39" s="682" t="s">
        <v>87</v>
      </c>
      <c r="D39" s="683" t="s">
        <v>119</v>
      </c>
      <c r="E39" s="572" t="s">
        <v>120</v>
      </c>
      <c r="F39" s="338" t="s">
        <v>121</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122</v>
      </c>
      <c r="AF39" s="578" t="s">
        <v>123</v>
      </c>
      <c r="AG39" s="577" t="s">
        <v>124</v>
      </c>
      <c r="AH39" s="578" t="s">
        <v>125</v>
      </c>
    </row>
    <row r="40" spans="2:34" s="520" customFormat="1" ht="15.6" customHeight="1" x14ac:dyDescent="0.25">
      <c r="B40" s="743">
        <v>1</v>
      </c>
      <c r="C40" s="562" t="s">
        <v>224</v>
      </c>
      <c r="D40" s="559" t="s">
        <v>359</v>
      </c>
      <c r="E40" s="822" t="str">
        <f>IF(D40="","",VLOOKUP(D40,'10. Condition and Temporal'!$B$6:$D$103,3,FALSE))</f>
        <v>N/A - Other</v>
      </c>
      <c r="F40" s="336" t="s">
        <v>402</v>
      </c>
      <c r="G40" s="335"/>
      <c r="H40" s="558" t="s">
        <v>188</v>
      </c>
      <c r="I40" s="334">
        <v>48.839799999999997</v>
      </c>
      <c r="J40" s="333"/>
      <c r="K40" s="332"/>
      <c r="L40" s="331">
        <f t="shared" ref="L40:L59" si="7">IF(C40="","",IFERROR(IF(I40="","",((I40/10000)*(V40*X40))*(AH40*AF40)*AD40),"This intervention is not permitted within the SSM ▲"))</f>
        <v>0</v>
      </c>
      <c r="M40" s="330"/>
      <c r="N40" s="329"/>
      <c r="O40" s="498"/>
      <c r="P40" s="497"/>
      <c r="Q40" s="592"/>
      <c r="R40" s="410"/>
      <c r="T40" s="363" t="str">
        <f>IF(C40="","",VLOOKUP(D40,'9. All Habitats + Multipliers'!$C$4:$K$102,5,FALSE))</f>
        <v>V.Low</v>
      </c>
      <c r="U40" s="362"/>
      <c r="V40" s="580">
        <f>IF(T40="","",VLOOKUP(T40,'11. Lists'!$B$47:$D$49,2,FALSE))</f>
        <v>0</v>
      </c>
      <c r="W40" s="669" t="str">
        <f t="shared" ref="W40:W60" si="8">IF(F40="","",F40)</f>
        <v>N/A - Other</v>
      </c>
      <c r="X40" s="580">
        <f>IF(W40="","",VLOOKUP(W40,'11. Lists'!$F$47:$G$51,2,FALSE))</f>
        <v>0</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593">
        <f>IF(AE40="","",VLOOKUP(AE40,'11. Lists'!$I$47:$K$80,3,FALSE))</f>
        <v>1</v>
      </c>
      <c r="AG40" s="579" t="str">
        <f>IF(D40="","",VLOOKUP(D40,'9. All Habitats + Multipliers'!$C$4:$K$102,7,FALSE))</f>
        <v>Low</v>
      </c>
      <c r="AH40" s="580">
        <f>IF(AG40="","",VLOOKUP(AG40,'11. Lists'!$J$35:$K$38,2,FALSE))</f>
        <v>1</v>
      </c>
    </row>
    <row r="41" spans="2:34" s="520" customFormat="1" ht="15.6" customHeight="1" x14ac:dyDescent="0.25">
      <c r="B41" s="744">
        <v>2</v>
      </c>
      <c r="C41" s="563" t="s">
        <v>224</v>
      </c>
      <c r="D41" s="559" t="s">
        <v>349</v>
      </c>
      <c r="E41" s="822" t="str">
        <f>IF(D41="","",VLOOKUP(D41,'10. Condition and Temporal'!$B$6:$D$103,3,FALSE))</f>
        <v>N/A - Other</v>
      </c>
      <c r="F41" s="328" t="s">
        <v>402</v>
      </c>
      <c r="G41" s="327"/>
      <c r="H41" s="557" t="s">
        <v>188</v>
      </c>
      <c r="I41" s="334">
        <v>76.592500000000001</v>
      </c>
      <c r="J41" s="333"/>
      <c r="K41" s="332"/>
      <c r="L41" s="331">
        <f t="shared" si="7"/>
        <v>0</v>
      </c>
      <c r="M41" s="330"/>
      <c r="N41" s="329"/>
      <c r="O41" s="547"/>
      <c r="P41" s="508"/>
      <c r="Q41" s="592"/>
      <c r="R41" s="410"/>
      <c r="T41" s="363" t="str">
        <f>IF(C41="","",VLOOKUP(D41,'9. All Habitats + Multipliers'!$C$4:$K$102,5,FALSE))</f>
        <v>V.Low</v>
      </c>
      <c r="U41" s="362"/>
      <c r="V41" s="580">
        <f>IF(T41="","",VLOOKUP(T41,'11. Lists'!$B$47:$D$49,2,FALSE))</f>
        <v>0</v>
      </c>
      <c r="W41" s="669" t="str">
        <f t="shared" si="8"/>
        <v>N/A - Other</v>
      </c>
      <c r="X41" s="580">
        <f>IF(W41="","",VLOOKUP(W41,'11. Lists'!$F$47:$G$51,2,FALSE))</f>
        <v>0</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593">
        <f>IF(AE41="","",VLOOKUP(AE41,'11. Lists'!$I$47:$K$80,3,FALSE))</f>
        <v>1</v>
      </c>
      <c r="AG41" s="579" t="str">
        <f>IF(D41="","",VLOOKUP(D41,'9. All Habitats + Multipliers'!$C$4:$K$102,7,FALSE))</f>
        <v>Low</v>
      </c>
      <c r="AH41" s="580">
        <f>IF(AG41="","",VLOOKUP(AG41,'11. Lists'!$J$35:$K$38,2,FALSE))</f>
        <v>1</v>
      </c>
    </row>
    <row r="42" spans="2:34" s="520" customFormat="1" ht="15.6" customHeight="1" x14ac:dyDescent="0.25">
      <c r="B42" s="744">
        <v>3</v>
      </c>
      <c r="C42" s="563" t="s">
        <v>224</v>
      </c>
      <c r="D42" s="559" t="s">
        <v>342</v>
      </c>
      <c r="E42" s="822" t="str">
        <f>IF(D42="","",VLOOKUP(D42,'10. Condition and Temporal'!$B$6:$D$103,3,FALSE))</f>
        <v>N/A - Other</v>
      </c>
      <c r="F42" s="328" t="s">
        <v>402</v>
      </c>
      <c r="G42" s="327"/>
      <c r="H42" s="557" t="s">
        <v>188</v>
      </c>
      <c r="I42" s="334">
        <v>168.85210000000001</v>
      </c>
      <c r="J42" s="333"/>
      <c r="K42" s="332"/>
      <c r="L42" s="331">
        <f t="shared" si="7"/>
        <v>0</v>
      </c>
      <c r="M42" s="330"/>
      <c r="N42" s="329"/>
      <c r="O42" s="547"/>
      <c r="P42" s="508"/>
      <c r="Q42" s="592"/>
      <c r="R42" s="410"/>
      <c r="T42" s="363" t="str">
        <f>IF(C42="","",VLOOKUP(D42,'9. All Habitats + Multipliers'!$C$4:$K$102,5,FALSE))</f>
        <v>V.Low</v>
      </c>
      <c r="U42" s="362"/>
      <c r="V42" s="580">
        <f>IF(T42="","",VLOOKUP(T42,'11. Lists'!$B$47:$D$49,2,FALSE))</f>
        <v>0</v>
      </c>
      <c r="W42" s="669" t="str">
        <f t="shared" si="8"/>
        <v>N/A - Other</v>
      </c>
      <c r="X42" s="580">
        <f>IF(W42="","",VLOOKUP(W42,'11. Lists'!$F$47:$G$51,2,FALSE))</f>
        <v>0</v>
      </c>
      <c r="Y42" s="534"/>
      <c r="Z42" s="534"/>
      <c r="AA42" s="534"/>
      <c r="AB42" s="579" t="str">
        <f t="shared" si="9"/>
        <v>Area/compensation not in local strategy/ no local strategy</v>
      </c>
      <c r="AC42" s="581" t="str">
        <f>IF(AB42="","",VLOOKUP(AB42,'11. Lists'!$F$36:$H$38,2,FALSE))</f>
        <v>Low Strategic Significance</v>
      </c>
      <c r="AD42" s="580">
        <f>IF(AB42="","",VLOOKUP(AB42,'11. Lists'!$F$36:$H$38,3,FALSE))</f>
        <v>1</v>
      </c>
      <c r="AE42" s="579">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593">
        <f>IF(AE42="","",VLOOKUP(AE42,'11. Lists'!$I$47:$K$80,3,FALSE))</f>
        <v>1</v>
      </c>
      <c r="AG42" s="579" t="str">
        <f>IF(D42="","",VLOOKUP(D42,'9. All Habitats + Multipliers'!$C$4:$K$102,7,FALSE))</f>
        <v>Low</v>
      </c>
      <c r="AH42" s="580">
        <f>IF(AG42="","",VLOOKUP(AG42,'11. Lists'!$J$35:$K$38,2,FALSE))</f>
        <v>1</v>
      </c>
    </row>
    <row r="43" spans="2:34" s="520" customFormat="1" ht="15.6" customHeight="1" x14ac:dyDescent="0.25">
      <c r="B43" s="744">
        <v>4</v>
      </c>
      <c r="C43" s="563"/>
      <c r="D43" s="559"/>
      <c r="E43" s="822" t="str">
        <f>IF(D43="","",VLOOKUP(D43,'10. Condition and Temporal'!$B$6:$D$103,3,FALSE))</f>
        <v/>
      </c>
      <c r="F43" s="328"/>
      <c r="G43" s="327"/>
      <c r="H43" s="557"/>
      <c r="I43" s="334"/>
      <c r="J43" s="333"/>
      <c r="K43" s="332"/>
      <c r="L43" s="331" t="str">
        <f t="shared" si="7"/>
        <v/>
      </c>
      <c r="M43" s="330"/>
      <c r="N43" s="329"/>
      <c r="O43" s="547"/>
      <c r="P43" s="508"/>
      <c r="Q43" s="592"/>
      <c r="R43" s="410"/>
      <c r="T43" s="363" t="str">
        <f>IF(C43="","",VLOOKUP(D43,'9. All Habitats + Multipliers'!$C$4:$K$102,5,FALSE))</f>
        <v/>
      </c>
      <c r="U43" s="362"/>
      <c r="V43" s="580" t="str">
        <f>IF(T43="","",VLOOKUP(T43,'11. Lists'!$B$47:$D$49,2,FALSE))</f>
        <v/>
      </c>
      <c r="W43" s="669" t="str">
        <f t="shared" si="8"/>
        <v/>
      </c>
      <c r="X43" s="580" t="str">
        <f>IF(W43="","",VLOOKUP(W43,'11. Lists'!$F$47:$G$51,2,FALSE))</f>
        <v/>
      </c>
      <c r="Y43" s="534"/>
      <c r="Z43" s="534"/>
      <c r="AA43" s="534"/>
      <c r="AB43" s="579" t="str">
        <f t="shared" si="9"/>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104</v>
      </c>
      <c r="C60" s="583" t="s">
        <v>105</v>
      </c>
      <c r="D60" s="594" t="s">
        <v>106</v>
      </c>
      <c r="E60" s="595" t="s">
        <v>126</v>
      </c>
      <c r="F60" s="326" t="s">
        <v>126</v>
      </c>
      <c r="G60" s="356"/>
      <c r="H60" s="1028" t="s">
        <v>188</v>
      </c>
      <c r="I60" s="325">
        <f>O99</f>
        <v>366.24959999999993</v>
      </c>
      <c r="J60" s="324"/>
      <c r="K60" s="323"/>
      <c r="L60" s="322">
        <f>IF(D60="","",((I60/10000)*(V60*X60))*(AH60*AF60)*AD60)</f>
        <v>0.11197075493878729</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108</v>
      </c>
      <c r="I61" s="319">
        <f>SUMIFS(I40:I59,D40:D59,"&lt;&gt;"&amp;'11. Lists'!Q10,D40:D59,"&lt;&gt;"&amp;'11. Lists'!Q11,D40:D59,"&lt;&gt;"&amp;'11. Lists'!I4,D40:D59,"&lt;&gt;"&amp;'11. Lists'!I2,D40:D59,"&lt;&gt;"&amp;'11. Lists'!I3)</f>
        <v>294.28440000000001</v>
      </c>
      <c r="J61" s="318"/>
      <c r="K61" s="317"/>
      <c r="L61" s="316">
        <f>SUM(L40:N60)</f>
        <v>0.11197075493878729</v>
      </c>
      <c r="M61" s="315"/>
      <c r="N61" s="314"/>
      <c r="R61" s="410"/>
    </row>
    <row r="62" spans="2:53" s="520" customFormat="1" ht="15" customHeight="1" x14ac:dyDescent="0.25">
      <c r="H62" s="748" t="s">
        <v>127</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660.53399999999988</v>
      </c>
      <c r="R63" s="410"/>
      <c r="BA63" s="536" t="s">
        <v>128</v>
      </c>
    </row>
    <row r="64" spans="2:53" s="520" customFormat="1" ht="21" customHeight="1" x14ac:dyDescent="0.35">
      <c r="B64" s="543" t="s">
        <v>129</v>
      </c>
      <c r="D64" s="574"/>
      <c r="H64" s="521"/>
      <c r="R64" s="410"/>
      <c r="BA64" s="536" t="s">
        <v>130</v>
      </c>
    </row>
    <row r="65" spans="1:76" s="520" customFormat="1" ht="15" customHeight="1" x14ac:dyDescent="0.25">
      <c r="A65" s="575"/>
      <c r="R65" s="410" t="s">
        <v>67</v>
      </c>
    </row>
    <row r="66" spans="1:76" s="520" customFormat="1" ht="16.149999999999999" customHeight="1" x14ac:dyDescent="0.25">
      <c r="A66" s="575"/>
      <c r="B66" s="310" t="s">
        <v>131</v>
      </c>
      <c r="C66" s="381" t="s">
        <v>132</v>
      </c>
      <c r="D66" s="379"/>
      <c r="E66" s="393" t="s">
        <v>133</v>
      </c>
      <c r="F66" s="392"/>
      <c r="G66" s="391"/>
      <c r="H66" s="308" t="s">
        <v>134</v>
      </c>
      <c r="I66" s="308" t="s">
        <v>135</v>
      </c>
      <c r="J66" s="306" t="s">
        <v>136</v>
      </c>
      <c r="K66" s="305"/>
      <c r="L66" s="381" t="s">
        <v>137</v>
      </c>
      <c r="M66" s="380" t="s">
        <v>138</v>
      </c>
      <c r="N66" s="379"/>
      <c r="O66" s="299" t="s">
        <v>80</v>
      </c>
      <c r="P66" s="374"/>
      <c r="R66" s="410"/>
      <c r="T66" s="298" t="s">
        <v>139</v>
      </c>
      <c r="U66" s="297"/>
      <c r="V66" s="297"/>
      <c r="W66" s="297"/>
      <c r="X66" s="297"/>
      <c r="Y66" s="297"/>
      <c r="Z66" s="297"/>
      <c r="AA66" s="297"/>
      <c r="AB66" s="297"/>
      <c r="AC66" s="297"/>
      <c r="AD66" s="296"/>
      <c r="AE66" s="308" t="s">
        <v>140</v>
      </c>
      <c r="AF66" s="298" t="s">
        <v>141</v>
      </c>
      <c r="AG66" s="297"/>
      <c r="AH66" s="297"/>
      <c r="AI66" s="297"/>
      <c r="AJ66" s="297"/>
      <c r="AK66" s="297"/>
      <c r="AL66" s="297"/>
      <c r="AM66" s="297"/>
      <c r="AN66" s="297"/>
      <c r="AO66" s="297"/>
      <c r="AP66" s="296"/>
      <c r="AQ66" s="295" t="s">
        <v>142</v>
      </c>
      <c r="AR66" s="298" t="s">
        <v>141</v>
      </c>
      <c r="AS66" s="297"/>
      <c r="AT66" s="297"/>
      <c r="AU66" s="297"/>
      <c r="AV66" s="297"/>
      <c r="AW66" s="297"/>
      <c r="AX66" s="297"/>
      <c r="AY66" s="938"/>
      <c r="BA66" s="640" t="s">
        <v>143</v>
      </c>
      <c r="BB66" s="670">
        <f t="shared" ref="BB66:BU66" si="10">COUNTIF(BB68:BB87,"?*")</f>
        <v>0</v>
      </c>
      <c r="BC66" s="670">
        <f t="shared" si="10"/>
        <v>0</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144</v>
      </c>
      <c r="D67" s="576" t="s">
        <v>145</v>
      </c>
      <c r="E67" s="572" t="s">
        <v>146</v>
      </c>
      <c r="F67" s="338" t="s">
        <v>147</v>
      </c>
      <c r="G67" s="337"/>
      <c r="H67" s="307"/>
      <c r="I67" s="307"/>
      <c r="J67" s="304"/>
      <c r="K67" s="303"/>
      <c r="L67" s="302"/>
      <c r="M67" s="301"/>
      <c r="N67" s="300"/>
      <c r="O67" s="681" t="s">
        <v>95</v>
      </c>
      <c r="P67" s="576" t="s">
        <v>96</v>
      </c>
      <c r="R67" s="410"/>
      <c r="T67" s="812" t="s">
        <v>148</v>
      </c>
      <c r="U67" s="831" t="s">
        <v>149</v>
      </c>
      <c r="V67" s="830" t="s">
        <v>150</v>
      </c>
      <c r="W67" s="983" t="s">
        <v>151</v>
      </c>
      <c r="X67" s="984" t="s">
        <v>152</v>
      </c>
      <c r="Y67" s="835"/>
      <c r="Z67" s="835"/>
      <c r="AA67" s="835"/>
      <c r="AB67" s="984" t="s">
        <v>153</v>
      </c>
      <c r="AC67" s="984" t="s">
        <v>154</v>
      </c>
      <c r="AD67" s="830" t="s">
        <v>155</v>
      </c>
      <c r="AE67" s="307"/>
      <c r="AF67" s="813" t="s">
        <v>148</v>
      </c>
      <c r="AG67" s="831" t="s">
        <v>97</v>
      </c>
      <c r="AH67" s="830" t="s">
        <v>98</v>
      </c>
      <c r="AI67" s="983" t="s">
        <v>99</v>
      </c>
      <c r="AJ67" s="839" t="s">
        <v>98</v>
      </c>
      <c r="AK67" s="826"/>
      <c r="AL67" s="826"/>
      <c r="AM67" s="826"/>
      <c r="AN67" s="840" t="s">
        <v>83</v>
      </c>
      <c r="AO67" s="984" t="s">
        <v>83</v>
      </c>
      <c r="AP67" s="994" t="s">
        <v>100</v>
      </c>
      <c r="AQ67" s="294"/>
      <c r="AR67" s="830" t="s">
        <v>156</v>
      </c>
      <c r="AS67" s="831" t="s">
        <v>157</v>
      </c>
      <c r="AT67" s="830" t="s">
        <v>158</v>
      </c>
      <c r="AU67" s="832" t="s">
        <v>159</v>
      </c>
      <c r="AV67" s="830" t="s">
        <v>160</v>
      </c>
      <c r="AW67" s="811" t="s">
        <v>161</v>
      </c>
      <c r="AX67" s="936" t="s">
        <v>162</v>
      </c>
      <c r="AY67" s="939" t="s">
        <v>163</v>
      </c>
      <c r="BA67" s="569" t="s">
        <v>164</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165</v>
      </c>
      <c r="BW67" s="654" t="s">
        <v>166</v>
      </c>
      <c r="BX67" s="654" t="s">
        <v>167</v>
      </c>
    </row>
    <row r="68" spans="1:76" s="520" customFormat="1" ht="15.6" customHeight="1" x14ac:dyDescent="0.25">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168</v>
      </c>
      <c r="BX68" s="581">
        <f>BB66</f>
        <v>0</v>
      </c>
    </row>
    <row r="69" spans="1:76" s="520" customFormat="1" ht="15.6" customHeight="1" x14ac:dyDescent="0.25">
      <c r="A69" s="575"/>
      <c r="B69" s="744">
        <v>2</v>
      </c>
      <c r="C69" s="605" t="str">
        <f t="shared" si="11"/>
        <v/>
      </c>
      <c r="D69" s="688" t="str">
        <f t="shared" si="12"/>
        <v/>
      </c>
      <c r="E69" s="651" t="str">
        <f t="shared" si="13"/>
        <v/>
      </c>
      <c r="F69" s="290"/>
      <c r="G69" s="289"/>
      <c r="H69" s="648" t="str">
        <f t="shared" si="14"/>
        <v/>
      </c>
      <c r="I69" s="801" t="str">
        <f t="shared" si="15"/>
        <v/>
      </c>
      <c r="J69" s="293" t="str">
        <f>IFERROR(IF(F69="","",VLOOKUP(F69,'10. Condition and Temporal'!$B$6:$F$103,5,FALSE)), "Error ▲")</f>
        <v/>
      </c>
      <c r="K69" s="292"/>
      <c r="L69" s="763" t="str">
        <f t="shared" si="16"/>
        <v/>
      </c>
      <c r="M69" s="330" t="str">
        <f t="shared" si="17"/>
        <v/>
      </c>
      <c r="N69" s="291"/>
      <c r="O69" s="560"/>
      <c r="P69" s="508"/>
      <c r="R69" s="410"/>
      <c r="T69" s="662" t="str">
        <f t="shared" si="18"/>
        <v/>
      </c>
      <c r="U69" s="600" t="str">
        <f t="shared" si="19"/>
        <v/>
      </c>
      <c r="V69" s="580" t="str">
        <f t="shared" si="20"/>
        <v/>
      </c>
      <c r="W69" s="579" t="str">
        <f t="shared" si="20"/>
        <v/>
      </c>
      <c r="X69" s="580" t="str">
        <f t="shared" si="20"/>
        <v/>
      </c>
      <c r="Y69" s="852"/>
      <c r="Z69" s="823"/>
      <c r="AA69" s="985"/>
      <c r="AB69" s="579" t="str">
        <f t="shared" si="21"/>
        <v/>
      </c>
      <c r="AC69" s="601" t="str">
        <f t="shared" si="22"/>
        <v/>
      </c>
      <c r="AD69" s="662" t="str">
        <f t="shared" si="23"/>
        <v/>
      </c>
      <c r="AE69" s="662" t="str">
        <f t="shared" si="24"/>
        <v/>
      </c>
      <c r="AF69" s="989" t="str">
        <f t="shared" si="25"/>
        <v/>
      </c>
      <c r="AG69" s="600" t="str">
        <f>IF(D69="","",VLOOKUP(F69,'9. All Habitats + Multipliers'!$C$4:$K$102,5,FALSE))</f>
        <v/>
      </c>
      <c r="AH69" s="824" t="str">
        <f>IF(AG69="","",VLOOKUP(AG69,'11. Lists'!$B$47:$D$49,2,FALSE))</f>
        <v/>
      </c>
      <c r="AI69" s="579" t="str">
        <f t="shared" si="26"/>
        <v/>
      </c>
      <c r="AJ69" s="580" t="str">
        <f>IF(AI69="","",VLOOKUP(AI69,'11. Lists'!$F$47:$G$51,2,FALSE))</f>
        <v/>
      </c>
      <c r="AK69" s="852"/>
      <c r="AL69" s="823"/>
      <c r="AM69" s="985"/>
      <c r="AN69" s="579" t="str">
        <f t="shared" si="27"/>
        <v/>
      </c>
      <c r="AO69" s="581" t="str">
        <f>IF(AN69="","",VLOOKUP(AN69,'11. Lists'!$F$36:$H$38,2,FALSE))</f>
        <v/>
      </c>
      <c r="AP69" s="580" t="str">
        <f>IF(AN69="","",VLOOKUP(AN69,'11. Lists'!$F$36:$H$38,3,FALSE))</f>
        <v/>
      </c>
      <c r="AQ69" s="600" t="str">
        <f>IF(D69="","",IF(AX69="Distinctiveness","N/A",VLOOKUP(F69,'10. Condition and Temporal'!$B$6:$L$103,11,FALSE)))</f>
        <v/>
      </c>
      <c r="AR69" s="604" t="str">
        <f>IF(AQ69="","",IF(AQ69="N/A","1",VLOOKUP(AQ69,'11. Lists'!$I$47:$K$80,3,FALSE)))</f>
        <v/>
      </c>
      <c r="AS69" s="1002" t="str">
        <f>IF(D69="","",IF(AX69="Condition","N/A",VLOOKUP(F69,'10. Condition and Temporal'!$B$6:$M$106,12,FALSE)))</f>
        <v/>
      </c>
      <c r="AT69" s="604" t="str">
        <f>IF(AS69="","",IF(AS69="N/A","1",VLOOKUP(AS69,'11. Lists'!$I$47:$K$80,3,FALSE)))</f>
        <v/>
      </c>
      <c r="AU69" s="600" t="str">
        <f>IF(D69="","",VLOOKUP(F69,'9. All Habitats + Multipliers'!$C$4:$K$102,8,FALSE))</f>
        <v/>
      </c>
      <c r="AV69" s="601" t="str">
        <f>IF(AU69="","",VLOOKUP(AU69,'11. Lists'!$J$35:$K$38,2,FALSE))</f>
        <v/>
      </c>
      <c r="AW69" s="662" t="str">
        <f>IF(D69="","",VLOOKUP(D69,'10. Condition and Temporal'!$B$6:$M$103,4,FALSE))</f>
        <v/>
      </c>
      <c r="AX69" s="662" t="str">
        <f t="shared" si="28"/>
        <v/>
      </c>
      <c r="AY69" s="941" t="str">
        <f t="shared" si="29"/>
        <v/>
      </c>
      <c r="BA69" s="579">
        <v>2</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169</v>
      </c>
      <c r="BX69" s="581">
        <f>BC66</f>
        <v>0</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170</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171</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172</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173</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174</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175</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176</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177</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178</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179</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180</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181</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182</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183</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184</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185</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186</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187</v>
      </c>
      <c r="BX87" s="581">
        <f>BU66</f>
        <v>0</v>
      </c>
    </row>
    <row r="88" spans="1:76" s="520" customFormat="1" ht="32.65" hidden="1" customHeight="1" x14ac:dyDescent="0.25">
      <c r="A88" s="575"/>
      <c r="B88" s="747" t="s">
        <v>104</v>
      </c>
      <c r="C88" s="583" t="s">
        <v>105</v>
      </c>
      <c r="D88" s="881" t="s">
        <v>106</v>
      </c>
      <c r="E88" s="583" t="str">
        <f t="shared" si="13"/>
        <v>Condition</v>
      </c>
      <c r="F88" s="282" t="s">
        <v>106</v>
      </c>
      <c r="G88" s="281"/>
      <c r="H88" s="882" t="s">
        <v>188</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Formally identified in local strategy</v>
      </c>
      <c r="AC88" s="658">
        <f t="shared" si="22"/>
        <v>1.1499999999999999</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108</v>
      </c>
      <c r="I89" s="798">
        <f>SUMIFS(I68:I87,F68:F87,"&lt;&gt;"&amp;'11. Lists'!Q10,F68:F87,"&lt;&gt;"&amp;'11. Lists'!Q11,F68:F87,"&lt;&gt;"&amp;'11. Lists'!I4,F68:F87,"&lt;&gt;"&amp;'11. Lists'!I2,F68:F87,"&lt;&gt;"&amp;'11. Lists'!I3)</f>
        <v>0</v>
      </c>
      <c r="J89" s="698"/>
      <c r="K89" s="696"/>
      <c r="L89" s="764">
        <f>SUM(L68:L88)</f>
        <v>0</v>
      </c>
      <c r="M89" s="316">
        <f>SUM(M68:N88)</f>
        <v>0</v>
      </c>
      <c r="N89" s="314"/>
      <c r="R89" s="410"/>
    </row>
    <row r="90" spans="1:76" s="520" customFormat="1" x14ac:dyDescent="0.25">
      <c r="C90" s="521"/>
      <c r="R90" s="410"/>
    </row>
    <row r="91" spans="1:76" s="520" customFormat="1" ht="21" customHeight="1" x14ac:dyDescent="0.35">
      <c r="B91" s="543" t="s">
        <v>189</v>
      </c>
      <c r="R91" s="410"/>
    </row>
    <row r="92" spans="1:76" s="520" customFormat="1" ht="15" customHeight="1" x14ac:dyDescent="0.25">
      <c r="D92" s="574"/>
      <c r="R92" s="410"/>
    </row>
    <row r="93" spans="1:76" s="520" customFormat="1" ht="48" customHeight="1" x14ac:dyDescent="0.25">
      <c r="B93" s="390" t="s">
        <v>190</v>
      </c>
      <c r="C93" s="388"/>
      <c r="D93" s="278" t="s">
        <v>191</v>
      </c>
      <c r="E93" s="276" t="s">
        <v>192</v>
      </c>
      <c r="F93" s="275"/>
      <c r="G93" s="276" t="s">
        <v>193</v>
      </c>
      <c r="H93" s="388"/>
      <c r="I93" s="272" t="s">
        <v>194</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195</v>
      </c>
      <c r="J94" s="342"/>
      <c r="K94" s="340"/>
      <c r="L94" s="338" t="s">
        <v>196</v>
      </c>
      <c r="M94" s="342"/>
      <c r="N94" s="340"/>
      <c r="O94" s="338" t="s">
        <v>197</v>
      </c>
      <c r="P94" s="337"/>
      <c r="R94" s="410"/>
    </row>
    <row r="95" spans="1:76" s="520" customFormat="1" ht="23.1" customHeight="1" x14ac:dyDescent="0.25">
      <c r="B95" s="269" t="s">
        <v>198</v>
      </c>
      <c r="C95" s="268"/>
      <c r="D95" s="641">
        <v>0</v>
      </c>
      <c r="E95" s="267">
        <v>0</v>
      </c>
      <c r="F95" s="266"/>
      <c r="G95" s="265">
        <v>9</v>
      </c>
      <c r="H95" s="264"/>
      <c r="I95" s="263">
        <f>D95*'11. Lists'!P47</f>
        <v>0</v>
      </c>
      <c r="J95" s="262"/>
      <c r="K95" s="261"/>
      <c r="L95" s="260">
        <f>IF(E95&gt;D95, "Error ▲", E95*'11. Lists'!P47)</f>
        <v>0</v>
      </c>
      <c r="M95" s="262"/>
      <c r="N95" s="261"/>
      <c r="O95" s="260">
        <f>G95*'11. Lists'!P47</f>
        <v>366.24959999999993</v>
      </c>
      <c r="P95" s="259"/>
      <c r="R95" s="410"/>
    </row>
    <row r="96" spans="1:76" s="520" customFormat="1" ht="24.6" customHeight="1" x14ac:dyDescent="0.25">
      <c r="B96" s="258" t="s">
        <v>199</v>
      </c>
      <c r="C96" s="257"/>
      <c r="D96" s="693">
        <v>0</v>
      </c>
      <c r="E96" s="256">
        <v>0</v>
      </c>
      <c r="F96" s="255"/>
      <c r="G96" s="254">
        <v>0</v>
      </c>
      <c r="H96" s="253"/>
      <c r="I96" s="252">
        <f>D96*'11. Lists'!P48</f>
        <v>0</v>
      </c>
      <c r="J96" s="251"/>
      <c r="K96" s="250"/>
      <c r="L96" s="249">
        <f>IF(E96&gt;D96,"Error ▲",(E96*'11. Lists'!P48))</f>
        <v>0</v>
      </c>
      <c r="M96" s="251"/>
      <c r="N96" s="250"/>
      <c r="O96" s="249">
        <f>G96*'11. Lists'!P48</f>
        <v>0</v>
      </c>
      <c r="P96" s="248"/>
      <c r="R96" s="410"/>
    </row>
    <row r="97" spans="1:18" s="520" customFormat="1" ht="24.6" customHeight="1" x14ac:dyDescent="0.25">
      <c r="B97" s="258" t="s">
        <v>200</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201</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202</v>
      </c>
      <c r="C99" s="247"/>
      <c r="D99" s="765">
        <f>SUM(D95:D98)</f>
        <v>0</v>
      </c>
      <c r="E99" s="246">
        <f>SUM(E95:F98)</f>
        <v>0</v>
      </c>
      <c r="F99" s="245"/>
      <c r="G99" s="246">
        <f>SUM(G95:H98)</f>
        <v>9</v>
      </c>
      <c r="H99" s="244"/>
      <c r="I99" s="245">
        <f>SUM(I95:K98)</f>
        <v>0</v>
      </c>
      <c r="J99" s="243"/>
      <c r="K99" s="243"/>
      <c r="L99" s="243">
        <f>SUM(L95:N98)</f>
        <v>0</v>
      </c>
      <c r="M99" s="243"/>
      <c r="N99" s="243"/>
      <c r="O99" s="246">
        <f>SUM(O95:P98)</f>
        <v>366.24959999999993</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203</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204</v>
      </c>
      <c r="D106" s="521"/>
      <c r="E106" s="521"/>
      <c r="F106" s="521"/>
      <c r="G106" s="521"/>
      <c r="R106" s="410"/>
    </row>
    <row r="107" spans="1:18" s="520" customFormat="1" ht="15" customHeight="1" x14ac:dyDescent="0.25">
      <c r="R107" s="410"/>
    </row>
    <row r="108" spans="1:18" s="520" customFormat="1" ht="36.6" customHeight="1" x14ac:dyDescent="0.25">
      <c r="B108" s="240" t="s">
        <v>205</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5">
      <c r="B109" s="235" t="s">
        <v>206</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5">
      <c r="R110" s="410"/>
    </row>
    <row r="111" spans="1:18" s="520" customFormat="1" ht="21" customHeight="1" x14ac:dyDescent="0.35">
      <c r="B111" s="543" t="s">
        <v>207</v>
      </c>
      <c r="R111" s="410"/>
    </row>
    <row r="112" spans="1:18" s="520" customFormat="1" ht="15" customHeight="1" x14ac:dyDescent="0.25">
      <c r="R112" s="410"/>
    </row>
    <row r="113" spans="2:18" s="520" customFormat="1" ht="36.6" customHeight="1" x14ac:dyDescent="0.25">
      <c r="B113" s="230" t="s">
        <v>208</v>
      </c>
      <c r="C113" s="229"/>
      <c r="D113" s="229"/>
      <c r="E113" s="692" t="s">
        <v>209</v>
      </c>
      <c r="F113" s="692" t="s">
        <v>210</v>
      </c>
      <c r="G113" s="692" t="s">
        <v>211</v>
      </c>
      <c r="H113" s="692" t="s">
        <v>212</v>
      </c>
      <c r="I113" s="606" t="s">
        <v>213</v>
      </c>
      <c r="J113" s="908"/>
      <c r="R113" s="410"/>
    </row>
    <row r="114" spans="2:18" s="520" customFormat="1" ht="15.6" customHeight="1" x14ac:dyDescent="0.25">
      <c r="B114" s="228" t="s">
        <v>214</v>
      </c>
      <c r="C114" s="227"/>
      <c r="D114" s="226"/>
      <c r="E114" s="607" t="s">
        <v>215</v>
      </c>
      <c r="F114" s="608">
        <f>SUMIFS($L$11:$L$30,$C$11:$C$30,$B114,$T$11:$T$30,$E114)</f>
        <v>0</v>
      </c>
      <c r="G114" s="608">
        <f>SUMIFS($L$40:$L$59,$C$40:$C$59,$B114,$T$40:$T$59,$E114)+SUMIFS($L$68:$L$87,AY68:AY87,B114,$AG$68:$AG$87,E114)+SUMIFS($AE$11:$AE$31,$C$11:$C$31,B114,$T$11:$T$31,E114)</f>
        <v>0</v>
      </c>
      <c r="H114" s="608">
        <f t="shared" ref="H114:H135" si="51">G114-F114</f>
        <v>0</v>
      </c>
      <c r="I114" s="609" t="s">
        <v>216</v>
      </c>
      <c r="J114" s="643"/>
      <c r="R114" s="410"/>
    </row>
    <row r="115" spans="2:18" s="520" customFormat="1" ht="15.6" customHeight="1" x14ac:dyDescent="0.25">
      <c r="B115" s="225"/>
      <c r="C115" s="224"/>
      <c r="D115" s="223"/>
      <c r="E115" s="610" t="s">
        <v>217</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218</v>
      </c>
      <c r="C116" s="227"/>
      <c r="D116" s="226"/>
      <c r="E116" s="607" t="s">
        <v>215</v>
      </c>
      <c r="F116" s="608">
        <f>SUMIFS($L$11:$L$30,$C$11:$C$30,$B116,$T$11:$T$30,$E116)</f>
        <v>0</v>
      </c>
      <c r="G116" s="608">
        <f>SUMIFS($L$40:$L$59,$C$40:$C$59,$B116,$T$40:$T$59,$E116)+SUMIFS($L$68:$L$87,AY68:AY87,B116,$AG$68:$AG$87,E116)+SUMIFS($AE$11:$AE$31,$C$11:$C$31,B116,$T$11:$T$31,E116)</f>
        <v>0</v>
      </c>
      <c r="H116" s="608">
        <f t="shared" si="51"/>
        <v>0</v>
      </c>
      <c r="I116" s="609" t="s">
        <v>216</v>
      </c>
      <c r="J116" s="643"/>
      <c r="R116" s="410"/>
    </row>
    <row r="117" spans="2:18" s="520" customFormat="1" ht="15.6" customHeight="1" x14ac:dyDescent="0.25">
      <c r="B117" s="225"/>
      <c r="C117" s="224"/>
      <c r="D117" s="223"/>
      <c r="E117" s="610" t="s">
        <v>217</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219</v>
      </c>
      <c r="C118" s="227"/>
      <c r="D118" s="226"/>
      <c r="E118" s="607" t="s">
        <v>215</v>
      </c>
      <c r="F118" s="608">
        <f>SUMIFS($L$11:$L$30,$C$11:$C$30,$B118,$T$11:$T$30,$E118)</f>
        <v>0</v>
      </c>
      <c r="G118" s="608">
        <f>SUMIFS($L$40:$L$59,$C$40:$C$59,$B118,$T$40:$T$59,$E118)+SUMIFS($L$68:$L$87,$C$68:$C$87,B118,$AG$68:$AG$87,E118)+SUMIFS($AE$11:$AE$31,$C$11:$C$31,B118,$T$11:$T$31,E118)</f>
        <v>0</v>
      </c>
      <c r="H118" s="608">
        <f t="shared" si="51"/>
        <v>0</v>
      </c>
      <c r="I118" s="609" t="s">
        <v>216</v>
      </c>
      <c r="J118" s="643"/>
      <c r="R118" s="410"/>
    </row>
    <row r="119" spans="2:18" s="520" customFormat="1" ht="15.6" customHeight="1" x14ac:dyDescent="0.25">
      <c r="B119" s="225"/>
      <c r="C119" s="224"/>
      <c r="D119" s="223"/>
      <c r="E119" s="610" t="s">
        <v>217</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6" customHeight="1" x14ac:dyDescent="0.25">
      <c r="B120" s="228" t="s">
        <v>220</v>
      </c>
      <c r="C120" s="227"/>
      <c r="D120" s="226"/>
      <c r="E120" s="607" t="s">
        <v>215</v>
      </c>
      <c r="F120" s="608">
        <f>SUMIFS($L$11:$L$30,$C$11:$C$30,$B120,$T$11:$T$30,$E120)</f>
        <v>0</v>
      </c>
      <c r="G120" s="608">
        <f>SUMIFS($L$40:$L$59,$C$40:$C$59,$B120,$T$40:$T$59,$E120)+SUMIFS($L$68:$L$87,$C$68:$C$87,B120,$AG$68:$AG$87,E120)+SUMIFS($AE$11:$AE$31,$C$11:$C$31,B120,$T$11:$T$31,E120)</f>
        <v>0</v>
      </c>
      <c r="H120" s="608">
        <f t="shared" si="51"/>
        <v>0</v>
      </c>
      <c r="I120" s="609" t="s">
        <v>216</v>
      </c>
      <c r="J120" s="643"/>
      <c r="R120" s="410"/>
    </row>
    <row r="121" spans="2:18" s="520" customFormat="1" ht="15.6" customHeight="1" x14ac:dyDescent="0.25">
      <c r="B121" s="225"/>
      <c r="C121" s="224"/>
      <c r="D121" s="223"/>
      <c r="E121" s="610" t="s">
        <v>217</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221</v>
      </c>
      <c r="C122" s="227"/>
      <c r="D122" s="226"/>
      <c r="E122" s="607" t="s">
        <v>215</v>
      </c>
      <c r="F122" s="608">
        <f>SUMIFS($L$11:$L$30,$C$11:$C$30,$B122,$T$11:$T$30,$E122)</f>
        <v>0</v>
      </c>
      <c r="G122" s="608">
        <f>SUMIFS($L$40:$L$59,$C$40:$C$59,$B122,$T$40:$T$59,$E122)+SUMIFS($L$68:$L$87,$C$68:$C$87,B122,$AG$68:$AG$87,E122)+SUMIFS($AE$11:$AE$31,$C$11:$C$31,B122,$T$11:$T$31,E122)</f>
        <v>0</v>
      </c>
      <c r="H122" s="608">
        <f t="shared" si="51"/>
        <v>0</v>
      </c>
      <c r="I122" s="609" t="s">
        <v>216</v>
      </c>
      <c r="J122" s="643"/>
      <c r="R122" s="410"/>
    </row>
    <row r="123" spans="2:18" s="520" customFormat="1" ht="15.6" customHeight="1" x14ac:dyDescent="0.25">
      <c r="B123" s="225"/>
      <c r="C123" s="224"/>
      <c r="D123" s="223"/>
      <c r="E123" s="610" t="s">
        <v>217</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222</v>
      </c>
      <c r="C124" s="227"/>
      <c r="D124" s="226"/>
      <c r="E124" s="607" t="s">
        <v>215</v>
      </c>
      <c r="F124" s="608">
        <f>SUMIFS($L$11:$L$30,$C$11:$C$30,$B124,$T$11:$T$30,$E124)</f>
        <v>0</v>
      </c>
      <c r="G124" s="608">
        <f>SUMIFS($L$40:$L$59,$C$40:$C$59,$B124,$T$40:$T$59,$E124)+SUMIFS($L$68:$L$87,$C$68:$C$87,B124,$AG$68:$AG$87,E124)+SUMIFS($AE$11:$AE$31,$C$11:$C$31,B124,$T$11:$T$31,E124)</f>
        <v>0</v>
      </c>
      <c r="H124" s="608">
        <f t="shared" si="51"/>
        <v>0</v>
      </c>
      <c r="I124" s="609" t="s">
        <v>216</v>
      </c>
      <c r="J124" s="643"/>
      <c r="R124" s="410"/>
    </row>
    <row r="125" spans="2:18" s="520" customFormat="1" ht="15.6" customHeight="1" x14ac:dyDescent="0.25">
      <c r="B125" s="225"/>
      <c r="C125" s="224"/>
      <c r="D125" s="223"/>
      <c r="E125" s="610" t="s">
        <v>217</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223</v>
      </c>
      <c r="C126" s="227"/>
      <c r="D126" s="226"/>
      <c r="E126" s="607" t="s">
        <v>215</v>
      </c>
      <c r="F126" s="608">
        <f>SUMIFS($L$11:$L$30,$C$11:$C$30,$B126,$T$11:$T$30,$E126)</f>
        <v>0</v>
      </c>
      <c r="G126" s="608">
        <f>SUMIFS($L$40:$L$59,$C$40:$C$59,$B126,$T$40:$T$59,$E126)+SUMIFS($L$68:$L$87,AY68:AY87,B126,$AG$68:$AG$87,E126)+SUMIFS($AE$11:$AE$31,$C$11:$C$31,B126,$T$11:$T$31,E126)</f>
        <v>0</v>
      </c>
      <c r="H126" s="608">
        <f t="shared" si="51"/>
        <v>0</v>
      </c>
      <c r="I126" s="609" t="s">
        <v>216</v>
      </c>
      <c r="J126" s="643"/>
      <c r="R126" s="410"/>
    </row>
    <row r="127" spans="2:18" s="520" customFormat="1" ht="15.6" customHeight="1" x14ac:dyDescent="0.25">
      <c r="B127" s="225"/>
      <c r="C127" s="224"/>
      <c r="D127" s="223"/>
      <c r="E127" s="610" t="s">
        <v>217</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224</v>
      </c>
      <c r="C128" s="227"/>
      <c r="D128" s="226"/>
      <c r="E128" s="607" t="s">
        <v>215</v>
      </c>
      <c r="F128" s="608">
        <f>SUMIFS($L$11:$L$30,$C$11:$C$30,$B128,$T$11:$T$30,$E128)</f>
        <v>0.15624189999999999</v>
      </c>
      <c r="G128" s="608">
        <f>SUMIFS($L$40:$L$59,$C$40:$C$59,$B128,$T$40:$T$59,$E128)+SUMIFS($L$68:$L$87,AY68:AY87,B128,$AG$68:$AG$87,E128)+SUMIFS($AE$11:$AE$31,$C$11:$C$31,B128,$T$11:$T$31,E128)</f>
        <v>7.6104959999999999E-2</v>
      </c>
      <c r="H128" s="608">
        <f t="shared" si="51"/>
        <v>-8.013693999999999E-2</v>
      </c>
      <c r="I128" s="609" t="s">
        <v>216</v>
      </c>
      <c r="J128" s="643"/>
      <c r="R128" s="410"/>
    </row>
    <row r="129" spans="2:18" s="520" customFormat="1" ht="15.6" customHeight="1" x14ac:dyDescent="0.25">
      <c r="B129" s="225"/>
      <c r="C129" s="224"/>
      <c r="D129" s="223"/>
      <c r="E129" s="610" t="s">
        <v>217</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225</v>
      </c>
      <c r="C130" s="227"/>
      <c r="D130" s="226"/>
      <c r="E130" s="607" t="s">
        <v>215</v>
      </c>
      <c r="F130" s="608">
        <f>SUMIFS($L$11:$L$30,$C$11:$C$30,$B130,$T$11:$T$30,$E130)</f>
        <v>0</v>
      </c>
      <c r="G130" s="608">
        <f>SUMIFS($L$40:$L$59,$C$40:$C$59,$B130,$T$40:$T$59,$E130)+SUMIFS($L$68:$L$87,$C$68:$C$87,B130,$AG$68:$AG$87,E130)+SUMIFS($AE$11:$AE$31,$C$11:$C$31,B130,$T$11:$T$31,E130)</f>
        <v>0</v>
      </c>
      <c r="H130" s="608">
        <f t="shared" si="51"/>
        <v>0</v>
      </c>
      <c r="I130" s="609" t="s">
        <v>216</v>
      </c>
      <c r="J130" s="643"/>
      <c r="R130" s="410"/>
    </row>
    <row r="131" spans="2:18" s="520" customFormat="1" ht="15.6" customHeight="1" x14ac:dyDescent="0.25">
      <c r="B131" s="225"/>
      <c r="C131" s="224"/>
      <c r="D131" s="223"/>
      <c r="E131" s="610" t="s">
        <v>217</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226</v>
      </c>
      <c r="C132" s="227"/>
      <c r="D132" s="227"/>
      <c r="E132" s="607" t="s">
        <v>215</v>
      </c>
      <c r="F132" s="608">
        <f>SUMIFS($L$11:$L$30,$C$11:$C$30,$B132,$T$11:$T$30,$E132)</f>
        <v>0</v>
      </c>
      <c r="G132" s="608">
        <f>SUMIFS($L$40:$L$59,$C$40:$C$59,$B132,$T$40:$T$59,$E132)+SUMIFS($L$68:$L$87,$C$68:$C$87,B132,$AG$68:$AG$87,E132)+SUMIFS($AE$11:$AE$31,$C$11:$C$31,B132,$T$11:$T$31,E132)</f>
        <v>0</v>
      </c>
      <c r="H132" s="608">
        <f t="shared" si="51"/>
        <v>0</v>
      </c>
      <c r="I132" s="609" t="s">
        <v>216</v>
      </c>
      <c r="J132" s="643"/>
      <c r="R132" s="410"/>
    </row>
    <row r="133" spans="2:18" s="520" customFormat="1" ht="15.6" customHeight="1" x14ac:dyDescent="0.25">
      <c r="B133" s="222"/>
      <c r="C133" s="221"/>
      <c r="D133" s="221"/>
      <c r="E133" s="854" t="s">
        <v>217</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105</v>
      </c>
      <c r="C134" s="227"/>
      <c r="D134" s="226"/>
      <c r="E134" s="607" t="s">
        <v>215</v>
      </c>
      <c r="F134" s="608">
        <f>SUMIFS($L$11:$L$31,$C$11:$C$31,$B134,$T$11:$T$31,$E134)</f>
        <v>0</v>
      </c>
      <c r="G134" s="608">
        <f>SUMIFS($L$40:$L$60,$C$40:$C$60,$B134,$T$40:$T$60,$E134)+SUMIFS($L$68:$L$88,$C$68:$C$88,B134,$AG$68:$AG$88,E134)+SUMIFS($AE$11:$AE$31,$C$11:$C$31,B134,$T$11:$T$31,E134)</f>
        <v>0</v>
      </c>
      <c r="H134" s="608">
        <f t="shared" si="51"/>
        <v>0</v>
      </c>
      <c r="I134" s="609" t="s">
        <v>216</v>
      </c>
      <c r="J134" s="643"/>
      <c r="R134" s="410"/>
    </row>
    <row r="135" spans="2:18" s="520" customFormat="1" ht="23.1" customHeight="1" x14ac:dyDescent="0.25">
      <c r="B135" s="220"/>
      <c r="C135" s="219"/>
      <c r="D135" s="218"/>
      <c r="E135" s="694" t="s">
        <v>217</v>
      </c>
      <c r="F135" s="695">
        <f>SUMIFS($L$11:$L$31,$C$11:$C$31,$B134,$T$11:$T$31,$E135)</f>
        <v>0</v>
      </c>
      <c r="G135" s="695">
        <f>SUMIFS($L$40:$L$60,$C$40:$C$60,$B134,$T$40:$T$60,$E135)+SUMIFS($L$68:$L$88,$C$68:$C$88,B134,$AG$68:$AG$88,E135)+SUMIFS($AE$11:$AE$31,$C$11:$C$31,B134,$T$11:$T$31,E135)</f>
        <v>0.11197075493878729</v>
      </c>
      <c r="H135" s="695">
        <f t="shared" si="51"/>
        <v>0.11197075493878729</v>
      </c>
      <c r="I135" s="980" t="str">
        <f>IF(F135=0,"N/A",IF(H135&lt;0,"No ▲","Yes ✓"))</f>
        <v>N/A</v>
      </c>
      <c r="J135" s="643">
        <f>IF(I135="No ▲",1,0)</f>
        <v>0</v>
      </c>
      <c r="R135" s="410"/>
    </row>
    <row r="136" spans="2:18" s="520" customFormat="1" ht="15.6" customHeight="1" x14ac:dyDescent="0.25">
      <c r="J136" s="643"/>
      <c r="M136" s="521"/>
      <c r="R136" s="410"/>
    </row>
    <row r="137" spans="2:18" s="520" customFormat="1" ht="36" customHeight="1" x14ac:dyDescent="0.25">
      <c r="B137" s="240" t="s">
        <v>209</v>
      </c>
      <c r="C137" s="239"/>
      <c r="D137" s="239"/>
      <c r="E137" s="238"/>
      <c r="F137" s="612" t="s">
        <v>210</v>
      </c>
      <c r="G137" s="612" t="s">
        <v>211</v>
      </c>
      <c r="H137" s="612" t="s">
        <v>212</v>
      </c>
      <c r="I137" s="613" t="s">
        <v>213</v>
      </c>
      <c r="J137" s="643"/>
      <c r="M137" s="521"/>
      <c r="R137" s="410"/>
    </row>
    <row r="138" spans="2:18" s="520" customFormat="1" ht="30.6" customHeight="1" x14ac:dyDescent="0.25">
      <c r="B138" s="217" t="s">
        <v>227</v>
      </c>
      <c r="C138" s="216"/>
      <c r="D138" s="216"/>
      <c r="E138" s="215"/>
      <c r="F138" s="608">
        <f>SUMIFS($L$11:$L$31,$T$11:$T$31,"Medium")</f>
        <v>0</v>
      </c>
      <c r="G138" s="642">
        <f>IF(L61+L89+P1=0,0,SUMIFS($L$40:$L$60,$T$40:$T$60,"Medium")+SUMIFS($L$68:$L$87,$AG$68:$AG$87,"Medium")+SUMIFS($AE$11:$AE$31,$T$11:$T$31,"Medium"))</f>
        <v>0.11197075493878729</v>
      </c>
      <c r="H138" s="608">
        <f>IFERROR(G138-F138,"")</f>
        <v>0.11197075493878729</v>
      </c>
      <c r="I138" s="809" t="str">
        <f>IF(G138="","",IF(H138&gt;=0,"Yes ✓","No ▲"))</f>
        <v>Yes ✓</v>
      </c>
      <c r="J138" s="643">
        <f>IF(I138="No ▲",1,0)</f>
        <v>0</v>
      </c>
      <c r="R138" s="410" t="s">
        <v>67</v>
      </c>
    </row>
    <row r="139" spans="2:18" s="520" customFormat="1" ht="30.6" customHeight="1" x14ac:dyDescent="0.25">
      <c r="B139" s="217" t="s">
        <v>228</v>
      </c>
      <c r="C139" s="216"/>
      <c r="D139" s="216"/>
      <c r="E139" s="215"/>
      <c r="F139" s="608">
        <f>SUMIFS($L$11:$L$31,$T$11:$T$31,"Low")</f>
        <v>0.15624189999999999</v>
      </c>
      <c r="G139" s="642">
        <f>IF(L61+L89+P1=0,0,SUMIFS($L$40:$L$60,$T$40:$T$60,"Low")+SUMIFS($L$68:$L$88,$AG$68:$AG$88,"Low")+SUMIFS($AE$11:$AE$31,$T$11:$T$31,"Low"))</f>
        <v>7.6104959999999999E-2</v>
      </c>
      <c r="H139" s="608">
        <f>IFERROR(G139-F139,"")</f>
        <v>-8.013693999999999E-2</v>
      </c>
      <c r="I139" s="809" t="str">
        <f>IF($I$142&gt;=0,"Yes ✓","No ▲")</f>
        <v>Yes ✓</v>
      </c>
      <c r="J139" s="643">
        <f>IF(I139="No ▲",1,0)</f>
        <v>0</v>
      </c>
      <c r="R139" s="410"/>
    </row>
    <row r="140" spans="2:18" s="520" customFormat="1" ht="41.25" customHeight="1" x14ac:dyDescent="0.25">
      <c r="B140" s="214" t="s">
        <v>229</v>
      </c>
      <c r="C140" s="213"/>
      <c r="D140" s="213"/>
      <c r="E140" s="212"/>
      <c r="F140" s="211">
        <f>IFERROR(H138+H139,"")</f>
        <v>3.18338149387873E-2</v>
      </c>
      <c r="G140" s="210"/>
      <c r="H140" s="209"/>
      <c r="I140" s="810" t="str">
        <f>IF(F140="","",IF(F140&gt;=0,"Yes ✓","No ▲"))</f>
        <v>Yes ✓</v>
      </c>
      <c r="J140" s="643">
        <f>IF(I140="No ▲",1,0)</f>
        <v>0</v>
      </c>
      <c r="R140" s="410"/>
    </row>
    <row r="141" spans="2:18" s="520" customFormat="1" x14ac:dyDescent="0.25">
      <c r="R141" s="410"/>
    </row>
    <row r="142" spans="2:18" s="520" customFormat="1" x14ac:dyDescent="0.25">
      <c r="I142" s="912">
        <f>IF($H$138&gt;0,($H$139+$H$138),$H$139)</f>
        <v>3.18338149387873E-2</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66</v>
      </c>
      <c r="P1" s="757">
        <f>IFERROR(SUM(AE11:AE30), "Error ▲")</f>
        <v>0</v>
      </c>
      <c r="R1" s="410" t="s">
        <v>67</v>
      </c>
      <c r="T1" s="521"/>
    </row>
    <row r="2" spans="1:35" s="520" customFormat="1" ht="19.899999999999999" customHeight="1" x14ac:dyDescent="0.3">
      <c r="B2" s="566" t="s">
        <v>68</v>
      </c>
      <c r="C2" s="409" t="str">
        <f>IF('2. Site Details'!D4="","Enter site name on 2. Site Details",'2. Site Details'!D4)</f>
        <v>Barn Cottage Ansty RH17 5AG</v>
      </c>
      <c r="D2" s="408"/>
      <c r="F2" s="407" t="s">
        <v>230</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19.899999999999999" customHeight="1" x14ac:dyDescent="0.3">
      <c r="B3" s="568" t="s">
        <v>16</v>
      </c>
      <c r="C3" s="397" t="s">
        <v>231</v>
      </c>
      <c r="D3" s="396"/>
      <c r="F3" s="404"/>
      <c r="G3" s="403"/>
      <c r="H3" s="402"/>
      <c r="I3" s="538"/>
      <c r="J3" s="398"/>
      <c r="K3" s="398"/>
      <c r="L3" s="398"/>
      <c r="M3" s="398"/>
      <c r="N3" s="567"/>
      <c r="O3" s="569" t="s">
        <v>72</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73</v>
      </c>
      <c r="P4" s="757">
        <f>IFERROR(L86, "Error ▲")</f>
        <v>0</v>
      </c>
      <c r="R4" s="410"/>
      <c r="T4" s="521"/>
    </row>
    <row r="5" spans="1:35" s="520" customFormat="1" ht="19.899999999999999" customHeight="1" x14ac:dyDescent="0.25">
      <c r="A5" s="571"/>
      <c r="F5" s="404"/>
      <c r="G5" s="403"/>
      <c r="H5" s="402"/>
      <c r="I5" s="538"/>
      <c r="J5" s="398"/>
      <c r="K5" s="398"/>
      <c r="L5" s="398"/>
      <c r="M5" s="398"/>
      <c r="N5" s="567"/>
      <c r="O5" s="572" t="s">
        <v>74</v>
      </c>
      <c r="P5" s="758">
        <f>IFERROR(P1+L59+L86-L31, "Error ▲")</f>
        <v>0</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75</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76</v>
      </c>
      <c r="D9" s="392"/>
      <c r="E9" s="391"/>
      <c r="F9" s="390" t="s">
        <v>77</v>
      </c>
      <c r="G9" s="389"/>
      <c r="H9" s="388"/>
      <c r="I9" s="393" t="s">
        <v>232</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65" customHeight="1" x14ac:dyDescent="0.25">
      <c r="A10" s="575"/>
      <c r="B10" s="394"/>
      <c r="C10" s="572" t="s">
        <v>87</v>
      </c>
      <c r="D10" s="339" t="s">
        <v>88</v>
      </c>
      <c r="E10" s="206"/>
      <c r="F10" s="387"/>
      <c r="G10" s="386"/>
      <c r="H10" s="385"/>
      <c r="I10" s="572" t="s">
        <v>233</v>
      </c>
      <c r="J10" s="682" t="s">
        <v>234</v>
      </c>
      <c r="K10" s="576" t="s">
        <v>235</v>
      </c>
      <c r="L10" s="871" t="s">
        <v>236</v>
      </c>
      <c r="M10" s="872" t="s">
        <v>237</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8.9" customHeight="1" x14ac:dyDescent="0.25">
      <c r="A11" s="575"/>
      <c r="B11" s="750">
        <v>1</v>
      </c>
      <c r="C11" s="1029" t="s">
        <v>238</v>
      </c>
      <c r="D11" s="205"/>
      <c r="E11" s="204"/>
      <c r="F11" s="203"/>
      <c r="G11" s="202"/>
      <c r="H11" s="201"/>
      <c r="I11" s="782"/>
      <c r="J11" s="783"/>
      <c r="K11" s="784"/>
      <c r="L11" s="775" t="str">
        <f t="shared" ref="L11:L30" si="0">IF(D11="","",IFERROR(IF(I11="","",((I11/1000)*V11*X11)*AD11),"This intervention is not permitted within the SSM ▲"))</f>
        <v/>
      </c>
      <c r="M11" s="794" t="str">
        <f t="shared" ref="M11:M30" si="1">IF(I11="","",IF(J11+K11&gt;I11,"Length Error ▲",I11-J11-K11))</f>
        <v/>
      </c>
      <c r="N11" s="776" t="str">
        <f t="shared" ref="N11:N30" si="2">IFERROR(IF(I11="","",IF(M11="Length Error ▲","Length Error ▲",((M11/1000)*V11*X11)*AD11)),"This intervention is not permitted within the SSM ▲")</f>
        <v/>
      </c>
      <c r="O11" s="629"/>
      <c r="P11" s="630"/>
      <c r="R11" s="410"/>
      <c r="T11" s="363" t="str">
        <f>IF(D11="","",VLOOKUP(D11,'9. All Habitats + Multipliers'!$C$4:$K$102,5,FALSE))</f>
        <v/>
      </c>
      <c r="U11" s="362"/>
      <c r="V11" s="824" t="str">
        <f>IF(T11="","",VLOOKUP(T11,'11. Lists'!$S$47:$U$50,2,FALSE))</f>
        <v/>
      </c>
      <c r="W11" s="579" t="str">
        <f>IF(D11="","",VLOOKUP(D11,'10. Condition and Temporal'!$B$6:$C$103,2,FALSE))</f>
        <v/>
      </c>
      <c r="X11" s="580" t="str">
        <f>IF(W11="","",VLOOKUP(W11,'11. Lists'!$F$47:$G$51,2,FALSE))</f>
        <v/>
      </c>
      <c r="Y11" s="534"/>
      <c r="Z11" s="534"/>
      <c r="AA11" s="534"/>
      <c r="AB11" s="669"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f>
        <v/>
      </c>
      <c r="AG11" s="582" t="str">
        <f t="shared" ref="AG11:AG30" si="6">IF(D11="","",M11)</f>
        <v/>
      </c>
      <c r="AH11" s="579" t="str">
        <f>IF(T11="","",VLOOKUP(T11,'11. Lists'!$B$47:$D$49,3,FALSE))</f>
        <v/>
      </c>
      <c r="AI11" s="580" t="str">
        <f>IF(D11="","",VLOOKUP(D11,'10. Condition and Temporal'!$B$6:$L$103,4,FALSE))</f>
        <v/>
      </c>
    </row>
    <row r="12" spans="1:35" s="520" customFormat="1" ht="28.9" customHeight="1" x14ac:dyDescent="0.25">
      <c r="B12" s="744">
        <v>2</v>
      </c>
      <c r="C12" s="1029" t="s">
        <v>238</v>
      </c>
      <c r="D12" s="290"/>
      <c r="E12" s="289"/>
      <c r="F12" s="200"/>
      <c r="G12" s="199"/>
      <c r="H12" s="198"/>
      <c r="I12" s="785"/>
      <c r="J12" s="786"/>
      <c r="K12" s="787"/>
      <c r="L12" s="774" t="str">
        <f t="shared" si="0"/>
        <v/>
      </c>
      <c r="M12" s="781" t="str">
        <f t="shared" si="1"/>
        <v/>
      </c>
      <c r="N12" s="770" t="str">
        <f t="shared" si="2"/>
        <v/>
      </c>
      <c r="O12" s="554"/>
      <c r="P12" s="499"/>
      <c r="R12" s="410"/>
      <c r="T12" s="363" t="str">
        <f>IF(D12="","",VLOOKUP(D12,'9. All Habitats + Multipliers'!$C$4:$K$102,5,FALSE))</f>
        <v/>
      </c>
      <c r="U12" s="362"/>
      <c r="V12" s="824" t="str">
        <f>IF(T12="","",VLOOKUP(T12,'11. Lists'!$S$47:$U$50,2,FALSE))</f>
        <v/>
      </c>
      <c r="W12" s="579" t="str">
        <f>IF(D12="","",VLOOKUP(D12,'10. Condition and Temporal'!$B$6:$C$103,2,FALSE))</f>
        <v/>
      </c>
      <c r="X12" s="580" t="str">
        <f>IF(W12="","",VLOOKUP(W12,'11. Lists'!$F$47:$G$51,2,FALSE))</f>
        <v/>
      </c>
      <c r="Y12" s="534"/>
      <c r="Z12" s="534"/>
      <c r="AA12" s="534"/>
      <c r="AB12" s="669" t="str">
        <f t="shared" si="3"/>
        <v/>
      </c>
      <c r="AC12" s="581" t="str">
        <f>IF(AB12="","",VLOOKUP(AB12,'11. Lists'!$F$36:$H$38,2,FALSE))</f>
        <v/>
      </c>
      <c r="AD12" s="580" t="str">
        <f>IF(AB12="","",VLOOKUP(AB12,'11. Lists'!$F$36:$H$38,3,FALSE))</f>
        <v/>
      </c>
      <c r="AE12" s="778" t="str">
        <f t="shared" si="4"/>
        <v/>
      </c>
      <c r="AF12" s="779" t="str">
        <f t="shared" si="5"/>
        <v/>
      </c>
      <c r="AG12" s="582" t="str">
        <f t="shared" si="6"/>
        <v/>
      </c>
      <c r="AH12" s="579" t="str">
        <f>IF(T12="","",VLOOKUP(T12,'11. Lists'!$B$47:$D$49,3,FALSE))</f>
        <v/>
      </c>
      <c r="AI12" s="580" t="str">
        <f>IF(D12="","",VLOOKUP(D12,'10. Condition and Temporal'!$B$6:$L$103,4,FALSE))</f>
        <v/>
      </c>
    </row>
    <row r="13" spans="1:35" s="520" customFormat="1" ht="28.9" customHeight="1" x14ac:dyDescent="0.25">
      <c r="B13" s="744">
        <v>3</v>
      </c>
      <c r="C13" s="1029" t="s">
        <v>238</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8.9" customHeight="1" x14ac:dyDescent="0.25">
      <c r="B14" s="744">
        <v>4</v>
      </c>
      <c r="C14" s="1029" t="s">
        <v>238</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238</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238</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238</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238</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238</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238</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238</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238</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238</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238</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238</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238</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238</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238</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238</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238</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239</v>
      </c>
      <c r="I31" s="791">
        <f t="shared" ref="I31:N31" si="7">SUM(I11:I30)</f>
        <v>0</v>
      </c>
      <c r="J31" s="792">
        <f t="shared" si="7"/>
        <v>0</v>
      </c>
      <c r="K31" s="793">
        <f t="shared" si="7"/>
        <v>0</v>
      </c>
      <c r="L31" s="759">
        <f t="shared" si="7"/>
        <v>0</v>
      </c>
      <c r="M31" s="799">
        <f t="shared" si="7"/>
        <v>0</v>
      </c>
      <c r="N31" s="760">
        <f t="shared" si="7"/>
        <v>0</v>
      </c>
      <c r="R31" s="410"/>
    </row>
    <row r="32" spans="2:35"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110</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67</v>
      </c>
    </row>
    <row r="35" spans="2:34" s="520" customFormat="1" ht="21" customHeight="1" x14ac:dyDescent="0.35">
      <c r="B35" s="543" t="s">
        <v>112</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113</v>
      </c>
      <c r="F37" s="343"/>
      <c r="G37" s="391"/>
      <c r="H37" s="343" t="s">
        <v>114</v>
      </c>
      <c r="I37" s="390" t="s">
        <v>240</v>
      </c>
      <c r="J37" s="389"/>
      <c r="K37" s="388"/>
      <c r="L37" s="393" t="s">
        <v>241</v>
      </c>
      <c r="M37" s="392"/>
      <c r="N37" s="391"/>
      <c r="O37" s="341" t="s">
        <v>80</v>
      </c>
      <c r="P37" s="391"/>
      <c r="R37" s="410"/>
      <c r="T37" s="381" t="s">
        <v>81</v>
      </c>
      <c r="U37" s="380"/>
      <c r="V37" s="208"/>
      <c r="W37" s="381" t="s">
        <v>82</v>
      </c>
      <c r="X37" s="379"/>
      <c r="Y37" s="377"/>
      <c r="Z37" s="377"/>
      <c r="AA37" s="377"/>
      <c r="AB37" s="378" t="s">
        <v>83</v>
      </c>
      <c r="AC37" s="380"/>
      <c r="AD37" s="379"/>
      <c r="AE37" s="381" t="s">
        <v>117</v>
      </c>
      <c r="AF37" s="379"/>
      <c r="AG37" s="381" t="s">
        <v>118</v>
      </c>
      <c r="AH37" s="379"/>
    </row>
    <row r="38" spans="2:34" s="520" customFormat="1" ht="31.9" customHeight="1" x14ac:dyDescent="0.25">
      <c r="B38" s="394"/>
      <c r="C38" s="682" t="s">
        <v>87</v>
      </c>
      <c r="D38" s="683" t="s">
        <v>119</v>
      </c>
      <c r="E38" s="572" t="s">
        <v>120</v>
      </c>
      <c r="F38" s="338" t="s">
        <v>121</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122</v>
      </c>
      <c r="AF38" s="578" t="s">
        <v>123</v>
      </c>
      <c r="AG38" s="577" t="s">
        <v>124</v>
      </c>
      <c r="AH38" s="578" t="s">
        <v>125</v>
      </c>
    </row>
    <row r="39" spans="2:34" s="520" customFormat="1" ht="28.9" customHeight="1" x14ac:dyDescent="0.25">
      <c r="B39" s="743">
        <v>1</v>
      </c>
      <c r="C39" s="1029" t="s">
        <v>238</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238</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238</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238</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238</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238</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238</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238</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238</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238</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238</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238</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238</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238</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238</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238</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238</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238</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238</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238</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239</v>
      </c>
      <c r="I59" s="319">
        <f>SUM(I39:K58)</f>
        <v>0</v>
      </c>
      <c r="J59" s="318"/>
      <c r="K59" s="317"/>
      <c r="L59" s="170">
        <f>SUM(L39:N58)</f>
        <v>0</v>
      </c>
      <c r="M59" s="169"/>
      <c r="N59" s="168"/>
      <c r="R59" s="410"/>
    </row>
    <row r="60" spans="1:73" s="520" customFormat="1" ht="15" customHeight="1" x14ac:dyDescent="0.25">
      <c r="H60" s="752" t="s">
        <v>109</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128</v>
      </c>
    </row>
    <row r="62" spans="1:73" s="520" customFormat="1" ht="21" customHeight="1" x14ac:dyDescent="0.35">
      <c r="B62" s="543" t="s">
        <v>129</v>
      </c>
      <c r="D62" s="574"/>
      <c r="H62" s="521"/>
      <c r="R62" s="410"/>
      <c r="BA62" s="536" t="s">
        <v>130</v>
      </c>
    </row>
    <row r="63" spans="1:73" s="520" customFormat="1" ht="15" customHeight="1" x14ac:dyDescent="0.25">
      <c r="A63" s="167"/>
      <c r="R63" s="410"/>
    </row>
    <row r="64" spans="1:73" s="520" customFormat="1" ht="16.149999999999999" customHeight="1" x14ac:dyDescent="0.25">
      <c r="A64" s="167"/>
      <c r="B64" s="310" t="s">
        <v>131</v>
      </c>
      <c r="C64" s="381" t="s">
        <v>132</v>
      </c>
      <c r="D64" s="379"/>
      <c r="E64" s="393" t="s">
        <v>133</v>
      </c>
      <c r="F64" s="392"/>
      <c r="G64" s="391"/>
      <c r="H64" s="308" t="s">
        <v>134</v>
      </c>
      <c r="I64" s="308" t="s">
        <v>242</v>
      </c>
      <c r="J64" s="306" t="s">
        <v>136</v>
      </c>
      <c r="K64" s="305"/>
      <c r="L64" s="378"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165"/>
      <c r="AK64" s="165"/>
      <c r="AL64" s="165"/>
      <c r="AM64" s="165"/>
      <c r="AN64" s="165"/>
      <c r="AO64" s="297"/>
      <c r="AP64" s="296"/>
      <c r="AQ64" s="295" t="s">
        <v>142</v>
      </c>
      <c r="AR64" s="298" t="s">
        <v>141</v>
      </c>
      <c r="AS64" s="297"/>
      <c r="AT64" s="297"/>
      <c r="AU64" s="297"/>
      <c r="AV64" s="297"/>
      <c r="AW64" s="297"/>
      <c r="AX64" s="296"/>
      <c r="BA64" s="640" t="s">
        <v>143</v>
      </c>
      <c r="BB64" s="670">
        <f t="shared" ref="BB64:BU64" si="11">COUNTIF(BB66:BB85,"?*")</f>
        <v>0</v>
      </c>
      <c r="BC64" s="670">
        <f t="shared" si="11"/>
        <v>0</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144</v>
      </c>
      <c r="D65" s="576" t="s">
        <v>145</v>
      </c>
      <c r="E65" s="572" t="s">
        <v>146</v>
      </c>
      <c r="F65" s="338" t="s">
        <v>147</v>
      </c>
      <c r="G65" s="337"/>
      <c r="H65" s="307"/>
      <c r="I65" s="307"/>
      <c r="J65" s="304"/>
      <c r="K65" s="303"/>
      <c r="L65" s="166"/>
      <c r="M65" s="301"/>
      <c r="N65" s="300"/>
      <c r="O65" s="681" t="s">
        <v>95</v>
      </c>
      <c r="P65" s="576" t="s">
        <v>96</v>
      </c>
      <c r="R65" s="410"/>
      <c r="T65" s="812" t="s">
        <v>148</v>
      </c>
      <c r="U65" s="831" t="s">
        <v>149</v>
      </c>
      <c r="V65" s="830" t="s">
        <v>150</v>
      </c>
      <c r="W65" s="831" t="s">
        <v>151</v>
      </c>
      <c r="X65" s="834" t="s">
        <v>152</v>
      </c>
      <c r="Y65" s="835"/>
      <c r="Z65" s="835"/>
      <c r="AA65" s="835"/>
      <c r="AB65" s="834" t="s">
        <v>153</v>
      </c>
      <c r="AC65" s="833" t="s">
        <v>154</v>
      </c>
      <c r="AD65" s="830" t="s">
        <v>155</v>
      </c>
      <c r="AE65" s="307"/>
      <c r="AF65" s="813" t="s">
        <v>148</v>
      </c>
      <c r="AG65" s="831" t="s">
        <v>97</v>
      </c>
      <c r="AH65" s="830" t="s">
        <v>98</v>
      </c>
      <c r="AI65" s="813" t="s">
        <v>99</v>
      </c>
      <c r="AJ65" s="837" t="s">
        <v>98</v>
      </c>
      <c r="AK65" s="846"/>
      <c r="AL65" s="846"/>
      <c r="AM65" s="846"/>
      <c r="AN65" s="838" t="s">
        <v>83</v>
      </c>
      <c r="AO65" s="832" t="s">
        <v>83</v>
      </c>
      <c r="AP65" s="830" t="s">
        <v>100</v>
      </c>
      <c r="AQ65" s="164"/>
      <c r="AR65" s="830" t="s">
        <v>156</v>
      </c>
      <c r="AS65" s="831" t="s">
        <v>157</v>
      </c>
      <c r="AT65" s="830" t="s">
        <v>158</v>
      </c>
      <c r="AU65" s="832" t="s">
        <v>159</v>
      </c>
      <c r="AV65" s="830" t="s">
        <v>160</v>
      </c>
      <c r="AW65" s="666" t="s">
        <v>161</v>
      </c>
      <c r="AX65" s="667" t="s">
        <v>162</v>
      </c>
      <c r="BA65" s="569" t="s">
        <v>243</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168</v>
      </c>
      <c r="BX66" s="581">
        <f>BB64</f>
        <v>0</v>
      </c>
    </row>
    <row r="67" spans="1:76" s="520" customFormat="1" ht="15.6" customHeight="1" x14ac:dyDescent="0.25">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169</v>
      </c>
      <c r="BX67" s="581">
        <f>BC64</f>
        <v>0</v>
      </c>
    </row>
    <row r="68" spans="1:76" s="520" customFormat="1" ht="15.6" customHeight="1" x14ac:dyDescent="0.25">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170</v>
      </c>
      <c r="BX68" s="581">
        <f>BD64</f>
        <v>0</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171</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172</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173</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174</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175</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176</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177</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178</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179</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180</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181</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182</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183</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184</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185</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186</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187</v>
      </c>
      <c r="BX85" s="581">
        <f>BU64</f>
        <v>0</v>
      </c>
    </row>
    <row r="86" spans="1:76" s="520" customFormat="1" ht="15" customHeight="1" x14ac:dyDescent="0.25">
      <c r="H86" s="748" t="s">
        <v>239</v>
      </c>
      <c r="I86" s="802">
        <f>SUM(I66:I85)</f>
        <v>0</v>
      </c>
      <c r="J86" s="892"/>
      <c r="L86" s="870">
        <f>SUM(L66:L85)</f>
        <v>0</v>
      </c>
      <c r="M86" s="170">
        <f>SUM(M66:N85)</f>
        <v>0</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204</v>
      </c>
      <c r="D95" s="521"/>
      <c r="E95" s="521"/>
      <c r="F95" s="521"/>
      <c r="G95" s="521"/>
      <c r="R95" s="410"/>
    </row>
    <row r="96" spans="1:76" s="520" customFormat="1" ht="15" customHeight="1" x14ac:dyDescent="0.25">
      <c r="R96" s="410"/>
    </row>
    <row r="97" spans="2:18" s="520" customFormat="1" ht="36.6" customHeight="1" x14ac:dyDescent="0.25">
      <c r="B97" s="153" t="s">
        <v>244</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207</v>
      </c>
      <c r="R99" s="410"/>
    </row>
    <row r="100" spans="2:18" s="520" customFormat="1" x14ac:dyDescent="0.25">
      <c r="R100" s="410"/>
    </row>
    <row r="101" spans="2:18" s="520" customFormat="1" ht="15" customHeight="1" x14ac:dyDescent="0.25">
      <c r="R101" s="410"/>
    </row>
    <row r="102" spans="2:18" s="520" customFormat="1" ht="51" customHeight="1" x14ac:dyDescent="0.25">
      <c r="B102" s="934" t="s">
        <v>144</v>
      </c>
      <c r="C102" s="929" t="s">
        <v>97</v>
      </c>
      <c r="D102" s="929" t="s">
        <v>61</v>
      </c>
      <c r="E102" s="929" t="s">
        <v>210</v>
      </c>
      <c r="F102" s="929" t="s">
        <v>211</v>
      </c>
      <c r="G102" s="929" t="s">
        <v>212</v>
      </c>
      <c r="H102" s="919" t="s">
        <v>213</v>
      </c>
      <c r="I102" s="908"/>
      <c r="R102" s="410"/>
    </row>
    <row r="103" spans="2:18" s="520" customFormat="1" ht="30.75" customHeight="1" x14ac:dyDescent="0.25">
      <c r="B103" s="148" t="s">
        <v>238</v>
      </c>
      <c r="C103" s="145" t="s">
        <v>217</v>
      </c>
      <c r="D103" s="930" t="s">
        <v>245</v>
      </c>
      <c r="E103" s="931">
        <f ca="1">SUMIF($D$11:$E$30,D103,$L$11:$L$30)</f>
        <v>0</v>
      </c>
      <c r="F103" s="931">
        <f>IF($I$31+$I$59+$I$86=0,0,SUMIF($D$39:$D$58,D103,$L$39:$N$58)+SUMIF($F$66:$G$85,D103,$L$66:$L$85)+SUMIF($D$11:$E$30,D103,$AE$11:$AE$30))</f>
        <v>0</v>
      </c>
      <c r="G103" s="931">
        <f ca="1">$F$103-$E$103</f>
        <v>0</v>
      </c>
      <c r="H103" s="142" t="str">
        <f ca="1">IF(G108&gt;=0, "Yes ✓", "No ▲")</f>
        <v>Yes ✓</v>
      </c>
      <c r="I103" s="908"/>
      <c r="R103" s="410"/>
    </row>
    <row r="104" spans="2:18" s="520" customFormat="1" ht="30.75" customHeight="1" x14ac:dyDescent="0.25">
      <c r="B104" s="147"/>
      <c r="C104" s="144"/>
      <c r="D104" s="910" t="s">
        <v>246</v>
      </c>
      <c r="E104" s="911">
        <f ca="1">SUMIF($D$11:$E$30,D104,$L$11:$L$30)</f>
        <v>0</v>
      </c>
      <c r="F104" s="911">
        <f>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247</v>
      </c>
      <c r="E105" s="911">
        <f ca="1">SUMIF($D$11:$E$30,D105,$L$11:$L$30)</f>
        <v>0</v>
      </c>
      <c r="F105" s="911">
        <f>IF($I$31+$I$59+$I$86=0,0,SUMIF($D$39:$D$58,D105,$L$39:$N$58)+SUMIF($F$66:$G$85,D105,$L$66:$L$85)+SUMIF($D$11:$E$30,D105,$AE$11:$AE$30))</f>
        <v>0</v>
      </c>
      <c r="G105" s="911">
        <f ca="1">$F$105-$E$105</f>
        <v>0</v>
      </c>
      <c r="H105" s="141"/>
      <c r="I105" s="908"/>
      <c r="R105" s="410"/>
    </row>
    <row r="106" spans="2:18" s="520" customFormat="1" ht="30.75" customHeight="1" x14ac:dyDescent="0.25">
      <c r="B106" s="147"/>
      <c r="C106" s="144"/>
      <c r="D106" s="910" t="s">
        <v>248</v>
      </c>
      <c r="E106" s="911">
        <f ca="1">SUMIF($D$11:$E$30,D106,$L$11:$L$30)</f>
        <v>0</v>
      </c>
      <c r="F106" s="911">
        <f>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249</v>
      </c>
      <c r="E107" s="911">
        <f ca="1">SUMIF($D$11:$E$30,D107,$L$11:$L$30)</f>
        <v>0</v>
      </c>
      <c r="F107" s="911">
        <f>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250</v>
      </c>
      <c r="E108" s="923">
        <f ca="1">SUM($E$103:$E$107)</f>
        <v>0</v>
      </c>
      <c r="F108" s="923">
        <f>SUM($F$103:$F$107)</f>
        <v>0</v>
      </c>
      <c r="G108" s="923">
        <f ca="1">SUM($G$103:$G$107)</f>
        <v>0</v>
      </c>
      <c r="H108" s="140"/>
      <c r="I108" s="643">
        <f ca="1">IF($H$103="No ▲",1,0)</f>
        <v>0</v>
      </c>
      <c r="R108" s="410"/>
    </row>
    <row r="109" spans="2:18" s="520" customFormat="1" ht="30.75" customHeight="1" x14ac:dyDescent="0.25">
      <c r="B109" s="147"/>
      <c r="C109" s="145" t="s">
        <v>215</v>
      </c>
      <c r="D109" s="930" t="s">
        <v>251</v>
      </c>
      <c r="E109" s="931">
        <f ca="1">SUMIF($D$11:$E$30,D109,$L$11:$L$30)</f>
        <v>0</v>
      </c>
      <c r="F109" s="931">
        <f>IF($I$31+$I$59+$I$86=0,0,SUMIF($D$39:$D$58,D109,$L$39:$N$58)+SUMIF($F$66:$G$85,D109,$L$66:$L$85)+SUMIF($D$11:$E$30,D109,$AE$11:$AE$30))</f>
        <v>0</v>
      </c>
      <c r="G109" s="931">
        <f ca="1">$F$109-$E$109</f>
        <v>0</v>
      </c>
      <c r="H109" s="142" t="str">
        <f ca="1">IF(G112&gt;=0,"Yes ✓",IF(E114&gt;=0,"Yes ✓","No ▲"))</f>
        <v>Yes ✓</v>
      </c>
      <c r="I109" s="643"/>
      <c r="R109" s="410"/>
    </row>
    <row r="110" spans="2:18" s="520" customFormat="1" ht="30.75" customHeight="1" x14ac:dyDescent="0.25">
      <c r="B110" s="147"/>
      <c r="C110" s="144"/>
      <c r="D110" s="910" t="s">
        <v>252</v>
      </c>
      <c r="E110" s="911">
        <f ca="1">SUMIF($D$11:$E$30,D110,$L$11:$L$30)</f>
        <v>0</v>
      </c>
      <c r="F110" s="911">
        <f>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253</v>
      </c>
      <c r="E111" s="911">
        <f ca="1">SUMIF($D$11:$E$30,D111,$L$11:$L$30)</f>
        <v>0</v>
      </c>
      <c r="F111" s="911">
        <f>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250</v>
      </c>
      <c r="E112" s="923">
        <f ca="1">SUM($E$109:$E$111)</f>
        <v>0</v>
      </c>
      <c r="F112" s="923">
        <f>SUM($F$109:$F$111)</f>
        <v>0</v>
      </c>
      <c r="G112" s="923">
        <f ca="1">SUM($G$109:$G$111)</f>
        <v>0</v>
      </c>
      <c r="H112" s="140"/>
      <c r="I112" s="643">
        <f ca="1">IF($H$109="No ▲",1,0)</f>
        <v>0</v>
      </c>
      <c r="R112" s="410"/>
    </row>
    <row r="113" spans="2:18" s="520" customFormat="1" ht="30.75" customHeight="1" x14ac:dyDescent="0.25">
      <c r="B113" s="146"/>
      <c r="C113" s="924" t="s">
        <v>254</v>
      </c>
      <c r="D113" s="932" t="s">
        <v>255</v>
      </c>
      <c r="E113" s="933">
        <f ca="1">SUMIF($D$11:$E$30,D113,$L$11:$L$30)</f>
        <v>0</v>
      </c>
      <c r="F113" s="933">
        <f>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0</v>
      </c>
      <c r="F114" s="912">
        <f ca="1">IF(G108&lt;0,0,($G$108+$G$112+$G$113))</f>
        <v>0</v>
      </c>
      <c r="I114" s="908"/>
      <c r="R114" s="410"/>
    </row>
    <row r="115" spans="2:18" s="520" customFormat="1" ht="24.75" customHeight="1" x14ac:dyDescent="0.25">
      <c r="B115" s="139" t="s">
        <v>256</v>
      </c>
      <c r="C115" s="430"/>
      <c r="D115" s="430"/>
      <c r="E115" s="430"/>
      <c r="F115" s="915">
        <f ca="1">$G$108</f>
        <v>0</v>
      </c>
      <c r="G115" s="912">
        <f ca="1">IF($G$108&lt;=0,0,($G$108+$G$112))</f>
        <v>0</v>
      </c>
      <c r="I115" s="908"/>
      <c r="R115" s="410"/>
    </row>
    <row r="116" spans="2:18" s="520" customFormat="1" ht="21.75" customHeight="1" x14ac:dyDescent="0.25">
      <c r="B116" s="138" t="s">
        <v>257</v>
      </c>
      <c r="C116" s="137"/>
      <c r="D116" s="137"/>
      <c r="E116" s="137"/>
      <c r="F116" s="917">
        <f ca="1">IF($G$108&gt;0,($G$112+$G$108),$G$112)</f>
        <v>0</v>
      </c>
      <c r="G116" s="912">
        <f ca="1">IF($G$108&lt;=0,0,($G$108+$G$112+$G$113))</f>
        <v>0</v>
      </c>
      <c r="R116" s="410"/>
    </row>
    <row r="117" spans="2:18" s="520" customFormat="1" ht="24" customHeight="1" x14ac:dyDescent="0.25">
      <c r="B117" s="136" t="s">
        <v>258</v>
      </c>
      <c r="C117" s="428"/>
      <c r="D117" s="428"/>
      <c r="E117" s="428"/>
      <c r="F117" s="916">
        <f ca="1">IF($F$116&gt;0,($F$116+$G$113),$G$113)</f>
        <v>0</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66</v>
      </c>
      <c r="P1" s="757">
        <f>IFERROR(SUM(AE11:AE30), "Error ▲")</f>
        <v>0</v>
      </c>
      <c r="R1" s="410" t="s">
        <v>67</v>
      </c>
      <c r="T1" s="521"/>
      <c r="AJ1" s="643"/>
      <c r="AK1" s="643"/>
      <c r="AL1" s="643"/>
      <c r="AM1" s="643"/>
      <c r="AN1" s="643"/>
    </row>
    <row r="2" spans="1:44" s="520" customFormat="1" ht="19.899999999999999" customHeight="1" x14ac:dyDescent="0.3">
      <c r="B2" s="566" t="s">
        <v>68</v>
      </c>
      <c r="C2" s="409" t="str">
        <f>IF('2. Site Details'!D4="","Enter site name on 2. Site Details",'2. Site Details'!D4)</f>
        <v>Barn Cottage Ansty RH17 5AG</v>
      </c>
      <c r="D2" s="408"/>
      <c r="F2" s="407" t="s">
        <v>259</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19.899999999999999" customHeight="1" x14ac:dyDescent="0.3">
      <c r="B3" s="568" t="s">
        <v>16</v>
      </c>
      <c r="C3" s="397" t="s">
        <v>260</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75</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76</v>
      </c>
      <c r="D9" s="392"/>
      <c r="E9" s="391"/>
      <c r="F9" s="390" t="s">
        <v>77</v>
      </c>
      <c r="G9" s="389"/>
      <c r="H9" s="388"/>
      <c r="I9" s="393" t="s">
        <v>261</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262</v>
      </c>
      <c r="AK9" s="643"/>
      <c r="AL9" s="643"/>
      <c r="AM9" s="643"/>
      <c r="AN9" s="909"/>
      <c r="AR9" s="643"/>
    </row>
    <row r="10" spans="1:44" s="520" customFormat="1" ht="31.9" customHeight="1" x14ac:dyDescent="0.25">
      <c r="A10" s="575"/>
      <c r="B10" s="394"/>
      <c r="C10" s="572" t="s">
        <v>87</v>
      </c>
      <c r="D10" s="189" t="s">
        <v>88</v>
      </c>
      <c r="E10" s="188"/>
      <c r="F10" s="135"/>
      <c r="G10" s="134"/>
      <c r="H10" s="133"/>
      <c r="I10" s="572" t="s">
        <v>233</v>
      </c>
      <c r="J10" s="682" t="s">
        <v>234</v>
      </c>
      <c r="K10" s="576" t="s">
        <v>235</v>
      </c>
      <c r="L10" s="572" t="s">
        <v>236</v>
      </c>
      <c r="M10" s="682" t="s">
        <v>237</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263</v>
      </c>
    </row>
    <row r="11" spans="1:44" s="520" customFormat="1" ht="15.6" customHeight="1" x14ac:dyDescent="0.25">
      <c r="A11" s="575"/>
      <c r="B11" s="750">
        <v>1</v>
      </c>
      <c r="C11" s="1033" t="s">
        <v>264</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264</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264</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264</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264</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264</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264</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264</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264</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264</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264</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264</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264</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264</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264</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264</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264</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264</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264</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264</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239</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109</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109</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35">
      <c r="B35" s="543" t="s">
        <v>112</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113</v>
      </c>
      <c r="F37" s="343"/>
      <c r="G37" s="391"/>
      <c r="H37" s="343" t="s">
        <v>114</v>
      </c>
      <c r="I37" s="390" t="s">
        <v>240</v>
      </c>
      <c r="J37" s="389"/>
      <c r="K37" s="389"/>
      <c r="L37" s="393" t="s">
        <v>265</v>
      </c>
      <c r="M37" s="392"/>
      <c r="N37" s="391"/>
      <c r="O37" s="341" t="s">
        <v>80</v>
      </c>
      <c r="P37" s="391"/>
      <c r="R37" s="410"/>
      <c r="T37" s="124" t="s">
        <v>81</v>
      </c>
      <c r="U37" s="123"/>
      <c r="V37" s="122"/>
      <c r="W37" s="132" t="s">
        <v>82</v>
      </c>
      <c r="X37" s="131"/>
      <c r="Y37" s="377"/>
      <c r="Z37" s="377"/>
      <c r="AA37" s="377"/>
      <c r="AB37" s="132" t="s">
        <v>83</v>
      </c>
      <c r="AC37" s="130"/>
      <c r="AD37" s="131"/>
      <c r="AE37" s="121" t="s">
        <v>117</v>
      </c>
      <c r="AF37" s="120"/>
      <c r="AG37" s="121" t="s">
        <v>118</v>
      </c>
      <c r="AH37" s="120"/>
      <c r="AI37" s="119" t="s">
        <v>266</v>
      </c>
      <c r="AJ37" s="643"/>
      <c r="AK37" s="643"/>
      <c r="AL37" s="643"/>
      <c r="AM37" s="643"/>
      <c r="AN37" s="643"/>
      <c r="AR37" s="643"/>
    </row>
    <row r="38" spans="2:44" s="520" customFormat="1" ht="31.9" customHeight="1" x14ac:dyDescent="0.25">
      <c r="B38" s="394"/>
      <c r="C38" s="682" t="s">
        <v>87</v>
      </c>
      <c r="D38" s="683" t="s">
        <v>119</v>
      </c>
      <c r="E38" s="572" t="s">
        <v>120</v>
      </c>
      <c r="F38" s="338" t="s">
        <v>121</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122</v>
      </c>
      <c r="AF38" s="598" t="s">
        <v>123</v>
      </c>
      <c r="AG38" s="597" t="s">
        <v>124</v>
      </c>
      <c r="AH38" s="598" t="s">
        <v>125</v>
      </c>
      <c r="AI38" s="118"/>
      <c r="AJ38" s="643"/>
      <c r="AK38" s="643"/>
      <c r="AL38" s="643"/>
      <c r="AM38" s="643"/>
      <c r="AN38" s="643"/>
      <c r="AR38" s="643"/>
    </row>
    <row r="39" spans="2:44" s="520" customFormat="1" ht="15.6" customHeight="1" x14ac:dyDescent="0.25">
      <c r="B39" s="750">
        <v>1</v>
      </c>
      <c r="C39" s="1033" t="s">
        <v>264</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264</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264</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264</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264</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264</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264</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264</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264</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264</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264</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264</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264</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264</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264</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264</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264</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264</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264</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264</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239</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128</v>
      </c>
    </row>
    <row r="62" spans="1:73" s="520" customFormat="1" ht="21" customHeight="1" x14ac:dyDescent="0.35">
      <c r="B62" s="543" t="s">
        <v>129</v>
      </c>
      <c r="D62" s="574"/>
      <c r="H62" s="521"/>
      <c r="R62" s="410"/>
      <c r="AJ62" s="643"/>
      <c r="AK62" s="643"/>
      <c r="AL62" s="643"/>
      <c r="AM62" s="643"/>
      <c r="AN62" s="643"/>
      <c r="BA62" s="536" t="s">
        <v>130</v>
      </c>
    </row>
    <row r="63" spans="1:73" s="520" customFormat="1" ht="15" customHeight="1" x14ac:dyDescent="0.25">
      <c r="A63" s="167"/>
      <c r="R63" s="410"/>
      <c r="AJ63" s="643"/>
      <c r="AK63" s="643"/>
      <c r="AL63" s="643"/>
      <c r="AM63" s="643"/>
      <c r="AN63" s="643"/>
      <c r="BA63" s="102" t="s">
        <v>143</v>
      </c>
    </row>
    <row r="64" spans="1:73" s="520" customFormat="1" ht="16.149999999999999" customHeight="1" x14ac:dyDescent="0.25">
      <c r="A64" s="167"/>
      <c r="B64" s="310" t="s">
        <v>131</v>
      </c>
      <c r="C64" s="381" t="s">
        <v>132</v>
      </c>
      <c r="D64" s="379"/>
      <c r="E64" s="393" t="s">
        <v>267</v>
      </c>
      <c r="F64" s="392"/>
      <c r="G64" s="391"/>
      <c r="H64" s="308" t="s">
        <v>134</v>
      </c>
      <c r="I64" s="308" t="s">
        <v>268</v>
      </c>
      <c r="J64" s="295" t="s">
        <v>136</v>
      </c>
      <c r="K64" s="295"/>
      <c r="L64" s="381" t="s">
        <v>137</v>
      </c>
      <c r="M64" s="380" t="s">
        <v>138</v>
      </c>
      <c r="N64" s="379"/>
      <c r="O64" s="299" t="s">
        <v>80</v>
      </c>
      <c r="P64" s="374"/>
      <c r="R64" s="410"/>
      <c r="T64" s="298" t="s">
        <v>139</v>
      </c>
      <c r="U64" s="297"/>
      <c r="V64" s="297"/>
      <c r="W64" s="297"/>
      <c r="X64" s="297"/>
      <c r="Y64" s="297"/>
      <c r="Z64" s="297"/>
      <c r="AA64" s="297"/>
      <c r="AB64" s="297"/>
      <c r="AC64" s="297"/>
      <c r="AD64" s="296"/>
      <c r="AE64" s="308" t="s">
        <v>140</v>
      </c>
      <c r="AF64" s="298" t="s">
        <v>141</v>
      </c>
      <c r="AG64" s="297"/>
      <c r="AH64" s="297"/>
      <c r="AI64" s="297"/>
      <c r="AJ64" s="297"/>
      <c r="AK64" s="297"/>
      <c r="AL64" s="297"/>
      <c r="AM64" s="297"/>
      <c r="AN64" s="297"/>
      <c r="AO64" s="297"/>
      <c r="AP64" s="296"/>
      <c r="AQ64" s="306" t="s">
        <v>142</v>
      </c>
      <c r="AR64" s="298" t="s">
        <v>141</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144</v>
      </c>
      <c r="D65" s="873" t="s">
        <v>145</v>
      </c>
      <c r="E65" s="871" t="s">
        <v>146</v>
      </c>
      <c r="F65" s="93" t="s">
        <v>147</v>
      </c>
      <c r="G65" s="92"/>
      <c r="H65" s="100"/>
      <c r="I65" s="100"/>
      <c r="J65" s="99"/>
      <c r="K65" s="99"/>
      <c r="L65" s="98"/>
      <c r="M65" s="97"/>
      <c r="N65" s="96"/>
      <c r="O65" s="874" t="s">
        <v>95</v>
      </c>
      <c r="P65" s="873" t="s">
        <v>96</v>
      </c>
      <c r="R65" s="410"/>
      <c r="T65" s="661" t="s">
        <v>148</v>
      </c>
      <c r="U65" s="597" t="s">
        <v>149</v>
      </c>
      <c r="V65" s="598" t="s">
        <v>150</v>
      </c>
      <c r="W65" s="848" t="s">
        <v>151</v>
      </c>
      <c r="X65" s="837" t="s">
        <v>152</v>
      </c>
      <c r="Y65" s="846"/>
      <c r="Z65" s="846"/>
      <c r="AA65" s="846"/>
      <c r="AB65" s="838" t="s">
        <v>153</v>
      </c>
      <c r="AC65" s="847" t="s">
        <v>154</v>
      </c>
      <c r="AD65" s="598" t="s">
        <v>155</v>
      </c>
      <c r="AE65" s="95"/>
      <c r="AF65" s="813" t="s">
        <v>148</v>
      </c>
      <c r="AG65" s="831" t="s">
        <v>97</v>
      </c>
      <c r="AH65" s="830" t="s">
        <v>98</v>
      </c>
      <c r="AI65" s="831" t="s">
        <v>99</v>
      </c>
      <c r="AJ65" s="945" t="s">
        <v>98</v>
      </c>
      <c r="AK65" s="946"/>
      <c r="AL65" s="946"/>
      <c r="AM65" s="946"/>
      <c r="AN65" s="945" t="s">
        <v>83</v>
      </c>
      <c r="AO65" s="833" t="s">
        <v>83</v>
      </c>
      <c r="AP65" s="830" t="s">
        <v>100</v>
      </c>
      <c r="AQ65" s="94"/>
      <c r="AR65" s="830" t="s">
        <v>156</v>
      </c>
      <c r="AS65" s="831" t="s">
        <v>157</v>
      </c>
      <c r="AT65" s="830" t="s">
        <v>158</v>
      </c>
      <c r="AU65" s="832" t="s">
        <v>159</v>
      </c>
      <c r="AV65" s="830" t="s">
        <v>160</v>
      </c>
      <c r="AW65" s="666" t="s">
        <v>161</v>
      </c>
      <c r="AX65" s="958" t="s">
        <v>162</v>
      </c>
      <c r="AY65" s="959" t="s">
        <v>269</v>
      </c>
      <c r="BA65" s="569" t="s">
        <v>164</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165</v>
      </c>
      <c r="BW65" s="654" t="s">
        <v>166</v>
      </c>
      <c r="BX65" s="654" t="s">
        <v>167</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168</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169</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170</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171</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172</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173</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174</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175</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176</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177</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178</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179</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180</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181</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182</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183</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184</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185</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186</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187</v>
      </c>
      <c r="BX85" s="581">
        <f>BU64</f>
        <v>0</v>
      </c>
    </row>
    <row r="86" spans="1:76" s="520" customFormat="1" ht="15" customHeight="1" x14ac:dyDescent="0.25">
      <c r="H86" s="748" t="s">
        <v>239</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203</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204</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244</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207</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144</v>
      </c>
      <c r="D102" s="918" t="s">
        <v>97</v>
      </c>
      <c r="E102" s="918" t="s">
        <v>270</v>
      </c>
      <c r="F102" s="918" t="s">
        <v>210</v>
      </c>
      <c r="G102" s="918" t="s">
        <v>211</v>
      </c>
      <c r="H102" s="918" t="s">
        <v>212</v>
      </c>
      <c r="I102" s="919" t="s">
        <v>213</v>
      </c>
      <c r="J102" s="909"/>
      <c r="R102" s="410"/>
      <c r="AJ102" s="643"/>
      <c r="AK102" s="643"/>
      <c r="AL102" s="643"/>
      <c r="AM102" s="643"/>
      <c r="AN102" s="643"/>
    </row>
    <row r="103" spans="3:40" s="520" customFormat="1" ht="30" customHeight="1" x14ac:dyDescent="0.25">
      <c r="C103" s="85" t="s">
        <v>264</v>
      </c>
      <c r="D103" s="139" t="s">
        <v>227</v>
      </c>
      <c r="E103" s="920" t="s">
        <v>271</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272</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250</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228</v>
      </c>
      <c r="E106" s="925" t="s">
        <v>273</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274</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275</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68</v>
      </c>
      <c r="C2" s="419"/>
      <c r="D2" s="430" t="str">
        <f>IF('2. Site Details'!D4="","Enter site name on 2. Site Details",'2. Site Details'!D4)</f>
        <v>Barn Cottage Ansty RH17 5AG</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276</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276</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277</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278</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279</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280</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281</v>
      </c>
      <c r="C11" s="753" t="s">
        <v>282</v>
      </c>
      <c r="D11" s="962">
        <f>IF('5. Area Habitats'!L32=0,"Zero Units Baseline",'5. Area Habitats'!L32)</f>
        <v>0.15624189999999999</v>
      </c>
      <c r="E11" s="963"/>
      <c r="F11" s="969">
        <f>('2. Site Details'!$D$13/100)*$D$11</f>
        <v>1.562419E-2</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283</v>
      </c>
      <c r="D12" s="964" t="str">
        <f>IF('6. Hedges &amp; Lines of Trees'!L31=0,"Zero Units Baseline",'6. Hedges &amp; Lines of Trees'!L31)</f>
        <v>Zero Units Baseline</v>
      </c>
      <c r="E12" s="965"/>
      <c r="F12" s="969" t="e">
        <f>('2. Site Details'!$D$14/100)*$D$12</f>
        <v>#VALUE!</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284</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285</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286</v>
      </c>
      <c r="C15" s="753" t="s">
        <v>282</v>
      </c>
      <c r="D15" s="962">
        <f>'5. Area Habitats'!P3+'5. Area Habitats'!P4+'5. Area Habitats'!P1</f>
        <v>0.18807571493878728</v>
      </c>
      <c r="E15" s="963"/>
      <c r="F15" s="970">
        <f>D11+F11</f>
        <v>0.17186609</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283</v>
      </c>
      <c r="D16" s="964">
        <f>'6. Hedges &amp; Lines of Trees'!P3+'6. Hedges &amp; Lines of Trees'!P4+'6. Hedges &amp; Lines of Trees'!P1</f>
        <v>0</v>
      </c>
      <c r="E16" s="965"/>
      <c r="F16" s="970" t="e">
        <f>D12+F12</f>
        <v>#VALUE!</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284</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287</v>
      </c>
      <c r="C19" s="1007" t="s">
        <v>282</v>
      </c>
      <c r="D19" s="1012">
        <f>'5. Area Habitats'!P5</f>
        <v>3.1833814938787286E-2</v>
      </c>
      <c r="E19" s="1013" t="str" cm="1">
        <f t="array" ref="E19">_xlfn.IFS(D19&gt;=F11,"✓",D19&lt;0,"▲", D19&lt;F11,"⚠")</f>
        <v>✓</v>
      </c>
      <c r="F19" s="971">
        <f>F11/D11</f>
        <v>0.1</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283</v>
      </c>
      <c r="D20" s="1014">
        <f>'6. Hedges &amp; Lines of Trees'!P5</f>
        <v>0</v>
      </c>
      <c r="E20" s="1015" t="e" cm="1">
        <f t="array" ref="E20">_xlfn.IFS(D20&gt;=F12,"✓",D20&lt;0,"▲", D20&lt;F12,"⚠")</f>
        <v>#VALUE!</v>
      </c>
      <c r="F20" s="971" t="e">
        <f>F12/D12</f>
        <v>#VALUE!</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284</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288</v>
      </c>
      <c r="C23" s="1007" t="s">
        <v>282</v>
      </c>
      <c r="D23" s="1016">
        <f>IF(D11="Zero Units Baseline","% target not appropriate",D19/D11)</f>
        <v>0.20374697785157048</v>
      </c>
      <c r="E23" s="1017" t="str" cm="1">
        <f t="array" ref="E23">_xlfn.IFS(D23&gt;=F19,"✓",D23&lt;0,"▲", D23&lt;F19,"⚠")</f>
        <v>✓</v>
      </c>
      <c r="F23" s="969">
        <f>$D$23*100</f>
        <v>20.374697785157046</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283</v>
      </c>
      <c r="D24" s="1018" t="str">
        <f>IF(D12="Zero Units Baseline","% target not appropriate",D20/D12)</f>
        <v>% target not appropriate</v>
      </c>
      <c r="E24" s="1019" t="e" cm="1">
        <f t="array" ref="E24">_xlfn.IFS(D24&gt;=F20,"✓",D24&lt;0,"▲", D24&lt;F20,"⚠")</f>
        <v>#VALUE!</v>
      </c>
      <c r="F24" s="969" t="e">
        <f>$D$24*100</f>
        <v>#VALUE!</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284</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289</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290</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291</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292</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293</v>
      </c>
      <c r="D35" s="520" t="s">
        <v>294</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282</v>
      </c>
      <c r="C36" s="537">
        <f>IF(D11="Zero Units Baseline",0,D11)</f>
        <v>0.15624189999999999</v>
      </c>
      <c r="D36" s="537">
        <f>D15</f>
        <v>0.18807571493878728</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283</v>
      </c>
      <c r="C37" s="537">
        <f>IF(D12="Zero Units Baseline",0,D12)</f>
        <v>0</v>
      </c>
      <c r="D37" s="537">
        <f>D16</f>
        <v>0</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295</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296</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297</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270</v>
      </c>
      <c r="D2" s="49"/>
      <c r="E2" s="49"/>
      <c r="F2" s="49"/>
      <c r="G2" s="48" t="s">
        <v>97</v>
      </c>
      <c r="H2" s="48"/>
      <c r="I2" s="47" t="s">
        <v>298</v>
      </c>
      <c r="J2" s="47"/>
      <c r="K2" s="615" t="s">
        <v>299</v>
      </c>
      <c r="L2" s="520"/>
      <c r="M2" s="520"/>
      <c r="N2" s="520"/>
      <c r="O2" s="520"/>
      <c r="P2" s="520"/>
      <c r="Q2" s="520"/>
      <c r="R2" s="520"/>
      <c r="S2" s="520"/>
      <c r="T2" s="520"/>
      <c r="U2" s="520"/>
      <c r="V2" s="520"/>
      <c r="W2" s="520"/>
      <c r="X2" s="520"/>
      <c r="Y2" s="520"/>
    </row>
    <row r="3" spans="1:25" ht="43.15" customHeight="1" x14ac:dyDescent="0.25">
      <c r="A3" s="520"/>
      <c r="B3" s="50"/>
      <c r="C3" s="616" t="s">
        <v>270</v>
      </c>
      <c r="D3" s="616" t="s">
        <v>300</v>
      </c>
      <c r="E3" s="616" t="s">
        <v>301</v>
      </c>
      <c r="F3" s="616" t="s">
        <v>302</v>
      </c>
      <c r="G3" s="756" t="s">
        <v>303</v>
      </c>
      <c r="H3" s="756" t="s">
        <v>304</v>
      </c>
      <c r="I3" s="548" t="s">
        <v>305</v>
      </c>
      <c r="J3" s="548" t="s">
        <v>306</v>
      </c>
      <c r="K3" s="617" t="s">
        <v>307</v>
      </c>
      <c r="L3" s="520"/>
      <c r="M3" s="520"/>
      <c r="N3" s="520"/>
      <c r="O3" s="520"/>
      <c r="P3" s="520"/>
      <c r="Q3" s="520"/>
      <c r="R3" s="520"/>
      <c r="S3" s="520"/>
      <c r="T3" s="520"/>
      <c r="U3" s="520"/>
      <c r="V3" s="520"/>
      <c r="W3" s="520"/>
      <c r="X3" s="520"/>
      <c r="Y3" s="520"/>
    </row>
    <row r="4" spans="1:25" ht="28.9" customHeight="1" x14ac:dyDescent="0.25">
      <c r="A4" s="520"/>
      <c r="B4" s="503">
        <v>1</v>
      </c>
      <c r="C4" s="503" t="s">
        <v>308</v>
      </c>
      <c r="D4" s="503" t="s">
        <v>214</v>
      </c>
      <c r="E4" s="503"/>
      <c r="F4" s="503"/>
      <c r="G4" s="505" t="s">
        <v>217</v>
      </c>
      <c r="H4" s="505" t="s">
        <v>309</v>
      </c>
      <c r="I4" s="505" t="s">
        <v>215</v>
      </c>
      <c r="J4" s="505" t="s">
        <v>215</v>
      </c>
      <c r="K4" s="503" t="s">
        <v>215</v>
      </c>
      <c r="L4" s="520"/>
      <c r="M4" s="520"/>
      <c r="N4" s="520"/>
      <c r="O4" s="520"/>
      <c r="P4" s="520"/>
      <c r="Q4" s="520"/>
      <c r="R4" s="520"/>
      <c r="S4" s="520"/>
      <c r="T4" s="520"/>
      <c r="U4" s="520"/>
      <c r="V4" s="520"/>
      <c r="W4" s="520"/>
      <c r="X4" s="520"/>
      <c r="Y4" s="520"/>
    </row>
    <row r="5" spans="1:25" ht="28.9" customHeight="1" x14ac:dyDescent="0.25">
      <c r="A5" s="520"/>
      <c r="B5" s="503">
        <v>2</v>
      </c>
      <c r="C5" s="503" t="s">
        <v>310</v>
      </c>
      <c r="D5" s="503" t="s">
        <v>214</v>
      </c>
      <c r="E5" s="503"/>
      <c r="F5" s="503"/>
      <c r="G5" s="505" t="s">
        <v>217</v>
      </c>
      <c r="H5" s="505" t="s">
        <v>309</v>
      </c>
      <c r="I5" s="505" t="s">
        <v>215</v>
      </c>
      <c r="J5" s="505" t="s">
        <v>215</v>
      </c>
      <c r="K5" s="503" t="s">
        <v>215</v>
      </c>
      <c r="L5" s="520"/>
      <c r="M5" s="520"/>
      <c r="N5" s="520"/>
      <c r="O5" s="520"/>
      <c r="P5" s="520"/>
      <c r="Q5" s="520"/>
      <c r="R5" s="520"/>
      <c r="S5" s="520"/>
      <c r="T5" s="520"/>
      <c r="U5" s="520"/>
      <c r="V5" s="520"/>
      <c r="W5" s="520"/>
      <c r="X5" s="520"/>
      <c r="Y5" s="520"/>
    </row>
    <row r="6" spans="1:25" ht="28.9" customHeight="1" x14ac:dyDescent="0.25">
      <c r="A6" s="520"/>
      <c r="B6" s="503">
        <v>3</v>
      </c>
      <c r="C6" s="503" t="s">
        <v>311</v>
      </c>
      <c r="D6" s="503" t="s">
        <v>214</v>
      </c>
      <c r="E6" s="503"/>
      <c r="F6" s="503"/>
      <c r="G6" s="505" t="s">
        <v>217</v>
      </c>
      <c r="H6" s="505" t="s">
        <v>309</v>
      </c>
      <c r="I6" s="505" t="s">
        <v>215</v>
      </c>
      <c r="J6" s="505" t="s">
        <v>215</v>
      </c>
      <c r="K6" s="503" t="s">
        <v>215</v>
      </c>
      <c r="L6" s="520"/>
      <c r="M6" s="520"/>
      <c r="N6" s="520"/>
      <c r="O6" s="520"/>
      <c r="P6" s="520"/>
      <c r="Q6" s="520"/>
      <c r="R6" s="520"/>
      <c r="S6" s="520"/>
      <c r="T6" s="520"/>
      <c r="U6" s="520"/>
      <c r="V6" s="520"/>
      <c r="W6" s="520"/>
      <c r="X6" s="520"/>
      <c r="Y6" s="520"/>
    </row>
    <row r="7" spans="1:25" ht="28.9" customHeight="1" x14ac:dyDescent="0.25">
      <c r="A7" s="520"/>
      <c r="B7" s="503">
        <v>4</v>
      </c>
      <c r="C7" s="503" t="s">
        <v>312</v>
      </c>
      <c r="D7" s="503" t="s">
        <v>214</v>
      </c>
      <c r="E7" s="503"/>
      <c r="F7" s="503"/>
      <c r="G7" s="505" t="s">
        <v>217</v>
      </c>
      <c r="H7" s="505" t="s">
        <v>309</v>
      </c>
      <c r="I7" s="505" t="s">
        <v>215</v>
      </c>
      <c r="J7" s="505" t="s">
        <v>215</v>
      </c>
      <c r="K7" s="503" t="s">
        <v>215</v>
      </c>
      <c r="L7" s="520"/>
      <c r="M7" s="520"/>
      <c r="N7" s="520"/>
      <c r="O7" s="520"/>
      <c r="P7" s="520"/>
      <c r="Q7" s="520"/>
      <c r="R7" s="520"/>
      <c r="S7" s="520"/>
      <c r="T7" s="520"/>
      <c r="U7" s="520"/>
      <c r="V7" s="520"/>
      <c r="W7" s="520"/>
      <c r="X7" s="520"/>
      <c r="Y7" s="520"/>
    </row>
    <row r="8" spans="1:25" ht="28.9" customHeight="1" x14ac:dyDescent="0.25">
      <c r="A8" s="520"/>
      <c r="B8" s="503">
        <v>5</v>
      </c>
      <c r="C8" s="503" t="s">
        <v>313</v>
      </c>
      <c r="D8" s="503" t="s">
        <v>214</v>
      </c>
      <c r="E8" s="503"/>
      <c r="F8" s="503"/>
      <c r="G8" s="505" t="s">
        <v>215</v>
      </c>
      <c r="H8" s="505" t="s">
        <v>314</v>
      </c>
      <c r="I8" s="505" t="s">
        <v>215</v>
      </c>
      <c r="J8" s="505" t="s">
        <v>215</v>
      </c>
      <c r="K8" s="503" t="s">
        <v>215</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315</v>
      </c>
      <c r="D9" s="503" t="s">
        <v>214</v>
      </c>
      <c r="E9" s="503"/>
      <c r="F9" s="503"/>
      <c r="G9" s="505" t="s">
        <v>215</v>
      </c>
      <c r="H9" s="505" t="s">
        <v>314</v>
      </c>
      <c r="I9" s="505" t="s">
        <v>215</v>
      </c>
      <c r="J9" s="505" t="s">
        <v>215</v>
      </c>
      <c r="K9" s="503" t="s">
        <v>215</v>
      </c>
      <c r="L9" s="520"/>
      <c r="M9" s="520"/>
      <c r="N9" s="520"/>
      <c r="O9" s="520"/>
      <c r="P9" s="520"/>
      <c r="Q9" s="520"/>
      <c r="R9" s="520"/>
      <c r="S9" s="520"/>
      <c r="T9" s="520"/>
      <c r="U9" s="520"/>
      <c r="V9" s="520"/>
      <c r="W9" s="520"/>
      <c r="X9" s="520"/>
      <c r="Y9" s="520"/>
    </row>
    <row r="10" spans="1:25" ht="28.9" customHeight="1" x14ac:dyDescent="0.25">
      <c r="A10" s="520"/>
      <c r="B10" s="503">
        <f t="shared" si="0"/>
        <v>7</v>
      </c>
      <c r="C10" s="503" t="s">
        <v>316</v>
      </c>
      <c r="D10" s="503" t="s">
        <v>214</v>
      </c>
      <c r="E10" s="503"/>
      <c r="F10" s="503"/>
      <c r="G10" s="505" t="s">
        <v>215</v>
      </c>
      <c r="H10" s="505" t="s">
        <v>314</v>
      </c>
      <c r="I10" s="505" t="s">
        <v>215</v>
      </c>
      <c r="J10" s="505" t="s">
        <v>215</v>
      </c>
      <c r="K10" s="503" t="s">
        <v>215</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317</v>
      </c>
      <c r="D11" s="503" t="s">
        <v>214</v>
      </c>
      <c r="E11" s="503"/>
      <c r="F11" s="503"/>
      <c r="G11" s="505" t="s">
        <v>215</v>
      </c>
      <c r="H11" s="505" t="s">
        <v>314</v>
      </c>
      <c r="I11" s="505" t="s">
        <v>215</v>
      </c>
      <c r="J11" s="505" t="s">
        <v>215</v>
      </c>
      <c r="K11" s="503" t="s">
        <v>215</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318</v>
      </c>
      <c r="D12" s="503" t="s">
        <v>214</v>
      </c>
      <c r="E12" s="503"/>
      <c r="F12" s="503"/>
      <c r="G12" s="505" t="s">
        <v>215</v>
      </c>
      <c r="H12" s="505" t="s">
        <v>314</v>
      </c>
      <c r="I12" s="505" t="s">
        <v>215</v>
      </c>
      <c r="J12" s="505" t="s">
        <v>215</v>
      </c>
      <c r="K12" s="503" t="s">
        <v>215</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319</v>
      </c>
      <c r="D13" s="503" t="s">
        <v>214</v>
      </c>
      <c r="E13" s="503"/>
      <c r="F13" s="503"/>
      <c r="G13" s="505" t="s">
        <v>215</v>
      </c>
      <c r="H13" s="505" t="s">
        <v>314</v>
      </c>
      <c r="I13" s="505" t="s">
        <v>215</v>
      </c>
      <c r="J13" s="505" t="s">
        <v>215</v>
      </c>
      <c r="K13" s="503" t="s">
        <v>215</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320</v>
      </c>
      <c r="D14" s="503" t="s">
        <v>218</v>
      </c>
      <c r="E14" s="503"/>
      <c r="F14" s="503"/>
      <c r="G14" s="505" t="s">
        <v>215</v>
      </c>
      <c r="H14" s="505" t="s">
        <v>314</v>
      </c>
      <c r="I14" s="505" t="s">
        <v>215</v>
      </c>
      <c r="J14" s="505" t="s">
        <v>215</v>
      </c>
      <c r="K14" s="503" t="s">
        <v>215</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321</v>
      </c>
      <c r="D15" s="503" t="s">
        <v>218</v>
      </c>
      <c r="E15" s="503"/>
      <c r="F15" s="503"/>
      <c r="G15" s="505" t="s">
        <v>215</v>
      </c>
      <c r="H15" s="505" t="s">
        <v>314</v>
      </c>
      <c r="I15" s="505" t="s">
        <v>215</v>
      </c>
      <c r="J15" s="505" t="s">
        <v>215</v>
      </c>
      <c r="K15" s="503" t="s">
        <v>215</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322</v>
      </c>
      <c r="D16" s="503" t="s">
        <v>218</v>
      </c>
      <c r="E16" s="503"/>
      <c r="F16" s="503"/>
      <c r="G16" s="505" t="s">
        <v>217</v>
      </c>
      <c r="H16" s="505" t="s">
        <v>309</v>
      </c>
      <c r="I16" s="505" t="s">
        <v>215</v>
      </c>
      <c r="J16" s="505" t="s">
        <v>215</v>
      </c>
      <c r="K16" s="503" t="s">
        <v>215</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323</v>
      </c>
      <c r="D17" s="503" t="s">
        <v>218</v>
      </c>
      <c r="E17" s="503"/>
      <c r="F17" s="503"/>
      <c r="G17" s="505" t="s">
        <v>217</v>
      </c>
      <c r="H17" s="505" t="s">
        <v>309</v>
      </c>
      <c r="I17" s="505" t="s">
        <v>215</v>
      </c>
      <c r="J17" s="505" t="s">
        <v>215</v>
      </c>
      <c r="K17" s="503" t="s">
        <v>215</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324</v>
      </c>
      <c r="D18" s="503" t="s">
        <v>218</v>
      </c>
      <c r="E18" s="503"/>
      <c r="F18" s="503"/>
      <c r="G18" s="505" t="s">
        <v>217</v>
      </c>
      <c r="H18" s="505" t="s">
        <v>309</v>
      </c>
      <c r="I18" s="505" t="s">
        <v>215</v>
      </c>
      <c r="J18" s="505" t="s">
        <v>215</v>
      </c>
      <c r="K18" s="503" t="s">
        <v>215</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325</v>
      </c>
      <c r="D19" s="503" t="s">
        <v>219</v>
      </c>
      <c r="E19" s="503"/>
      <c r="F19" s="503"/>
      <c r="G19" s="505" t="s">
        <v>217</v>
      </c>
      <c r="H19" s="505" t="s">
        <v>309</v>
      </c>
      <c r="I19" s="505" t="s">
        <v>215</v>
      </c>
      <c r="J19" s="505" t="s">
        <v>215</v>
      </c>
      <c r="K19" s="503" t="s">
        <v>215</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326</v>
      </c>
      <c r="D20" s="503" t="s">
        <v>219</v>
      </c>
      <c r="E20" s="503"/>
      <c r="F20" s="503"/>
      <c r="G20" s="505" t="s">
        <v>217</v>
      </c>
      <c r="H20" s="505" t="s">
        <v>309</v>
      </c>
      <c r="I20" s="505" t="s">
        <v>215</v>
      </c>
      <c r="J20" s="505" t="s">
        <v>215</v>
      </c>
      <c r="K20" s="503" t="s">
        <v>215</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327</v>
      </c>
      <c r="D21" s="503" t="s">
        <v>219</v>
      </c>
      <c r="E21" s="503"/>
      <c r="F21" s="503"/>
      <c r="G21" s="505" t="s">
        <v>217</v>
      </c>
      <c r="H21" s="505" t="s">
        <v>309</v>
      </c>
      <c r="I21" s="505" t="s">
        <v>215</v>
      </c>
      <c r="J21" s="505" t="s">
        <v>215</v>
      </c>
      <c r="K21" s="503" t="s">
        <v>215</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328</v>
      </c>
      <c r="D22" s="503" t="s">
        <v>219</v>
      </c>
      <c r="E22" s="503"/>
      <c r="F22" s="503"/>
      <c r="G22" s="505" t="s">
        <v>217</v>
      </c>
      <c r="H22" s="505" t="s">
        <v>309</v>
      </c>
      <c r="I22" s="505" t="s">
        <v>215</v>
      </c>
      <c r="J22" s="505" t="s">
        <v>215</v>
      </c>
      <c r="K22" s="503" t="s">
        <v>215</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329</v>
      </c>
      <c r="D23" s="503" t="s">
        <v>219</v>
      </c>
      <c r="E23" s="503"/>
      <c r="F23" s="503"/>
      <c r="G23" s="505" t="s">
        <v>217</v>
      </c>
      <c r="H23" s="505" t="s">
        <v>309</v>
      </c>
      <c r="I23" s="505" t="s">
        <v>217</v>
      </c>
      <c r="J23" s="505" t="s">
        <v>215</v>
      </c>
      <c r="K23" s="503" t="s">
        <v>215</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330</v>
      </c>
      <c r="D24" s="503" t="s">
        <v>219</v>
      </c>
      <c r="E24" s="503"/>
      <c r="F24" s="503"/>
      <c r="G24" s="505" t="s">
        <v>217</v>
      </c>
      <c r="H24" s="505" t="s">
        <v>309</v>
      </c>
      <c r="I24" s="505" t="s">
        <v>215</v>
      </c>
      <c r="J24" s="505" t="s">
        <v>215</v>
      </c>
      <c r="K24" s="503" t="s">
        <v>215</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331</v>
      </c>
      <c r="D25" s="503" t="s">
        <v>219</v>
      </c>
      <c r="E25" s="503"/>
      <c r="F25" s="503"/>
      <c r="G25" s="505" t="s">
        <v>215</v>
      </c>
      <c r="H25" s="505" t="s">
        <v>314</v>
      </c>
      <c r="I25" s="505" t="s">
        <v>215</v>
      </c>
      <c r="J25" s="505" t="s">
        <v>215</v>
      </c>
      <c r="K25" s="503" t="s">
        <v>215</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332</v>
      </c>
      <c r="D26" s="503" t="s">
        <v>219</v>
      </c>
      <c r="E26" s="503"/>
      <c r="F26" s="503"/>
      <c r="G26" s="505" t="s">
        <v>215</v>
      </c>
      <c r="H26" s="505" t="s">
        <v>314</v>
      </c>
      <c r="I26" s="505" t="s">
        <v>215</v>
      </c>
      <c r="J26" s="505" t="s">
        <v>215</v>
      </c>
      <c r="K26" s="503" t="s">
        <v>215</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333</v>
      </c>
      <c r="D27" s="503" t="s">
        <v>219</v>
      </c>
      <c r="E27" s="503"/>
      <c r="F27" s="503"/>
      <c r="G27" s="505" t="s">
        <v>217</v>
      </c>
      <c r="H27" s="505" t="s">
        <v>309</v>
      </c>
      <c r="I27" s="505" t="s">
        <v>217</v>
      </c>
      <c r="J27" s="505" t="s">
        <v>215</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334</v>
      </c>
      <c r="D28" s="503" t="s">
        <v>222</v>
      </c>
      <c r="E28" s="503"/>
      <c r="F28" s="503"/>
      <c r="G28" s="505" t="s">
        <v>215</v>
      </c>
      <c r="H28" s="505" t="s">
        <v>314</v>
      </c>
      <c r="I28" s="505" t="s">
        <v>215</v>
      </c>
      <c r="J28" s="505" t="s">
        <v>335</v>
      </c>
      <c r="K28" s="503" t="s">
        <v>215</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336</v>
      </c>
      <c r="D29" s="503" t="s">
        <v>222</v>
      </c>
      <c r="E29" s="503"/>
      <c r="F29" s="503"/>
      <c r="G29" s="505" t="s">
        <v>217</v>
      </c>
      <c r="H29" s="505" t="s">
        <v>309</v>
      </c>
      <c r="I29" s="505" t="s">
        <v>215</v>
      </c>
      <c r="J29" s="505" t="s">
        <v>217</v>
      </c>
      <c r="K29" s="503" t="s">
        <v>215</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337</v>
      </c>
      <c r="D30" s="503" t="s">
        <v>222</v>
      </c>
      <c r="E30" s="503"/>
      <c r="F30" s="503"/>
      <c r="G30" s="505" t="s">
        <v>217</v>
      </c>
      <c r="H30" s="505" t="s">
        <v>309</v>
      </c>
      <c r="I30" s="505" t="s">
        <v>217</v>
      </c>
      <c r="J30" s="505" t="s">
        <v>217</v>
      </c>
      <c r="K30" s="503" t="s">
        <v>215</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338</v>
      </c>
      <c r="D31" s="503" t="s">
        <v>223</v>
      </c>
      <c r="E31" s="503"/>
      <c r="F31" s="503"/>
      <c r="G31" s="505" t="s">
        <v>215</v>
      </c>
      <c r="H31" s="505" t="s">
        <v>314</v>
      </c>
      <c r="I31" s="505" t="s">
        <v>215</v>
      </c>
      <c r="J31" s="505" t="s">
        <v>217</v>
      </c>
      <c r="K31" s="503" t="s">
        <v>215</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339</v>
      </c>
      <c r="D32" s="503" t="s">
        <v>223</v>
      </c>
      <c r="E32" s="503"/>
      <c r="F32" s="503"/>
      <c r="G32" s="505" t="s">
        <v>217</v>
      </c>
      <c r="H32" s="505" t="s">
        <v>309</v>
      </c>
      <c r="I32" s="505" t="s">
        <v>217</v>
      </c>
      <c r="J32" s="505" t="s">
        <v>217</v>
      </c>
      <c r="K32" s="503" t="s">
        <v>215</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340</v>
      </c>
      <c r="D33" s="503" t="s">
        <v>223</v>
      </c>
      <c r="E33" s="503"/>
      <c r="F33" s="503"/>
      <c r="G33" s="505" t="s">
        <v>215</v>
      </c>
      <c r="H33" s="505" t="s">
        <v>314</v>
      </c>
      <c r="I33" s="505" t="s">
        <v>215</v>
      </c>
      <c r="J33" s="505" t="s">
        <v>217</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341</v>
      </c>
      <c r="D34" s="503" t="s">
        <v>224</v>
      </c>
      <c r="E34" s="503"/>
      <c r="F34" s="503"/>
      <c r="G34" s="505" t="s">
        <v>215</v>
      </c>
      <c r="H34" s="505" t="s">
        <v>314</v>
      </c>
      <c r="I34" s="505" t="s">
        <v>215</v>
      </c>
      <c r="J34" s="505" t="s">
        <v>215</v>
      </c>
      <c r="K34" s="503" t="s">
        <v>215</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342</v>
      </c>
      <c r="D35" s="503" t="s">
        <v>224</v>
      </c>
      <c r="E35" s="503"/>
      <c r="F35" s="503"/>
      <c r="G35" s="505" t="s">
        <v>343</v>
      </c>
      <c r="H35" s="505" t="s">
        <v>344</v>
      </c>
      <c r="I35" s="505" t="s">
        <v>215</v>
      </c>
      <c r="J35" s="505" t="s">
        <v>215</v>
      </c>
      <c r="K35" s="503" t="s">
        <v>215</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345</v>
      </c>
      <c r="D36" s="503" t="s">
        <v>224</v>
      </c>
      <c r="E36" s="503"/>
      <c r="F36" s="503"/>
      <c r="G36" s="505" t="s">
        <v>215</v>
      </c>
      <c r="H36" s="505" t="s">
        <v>314</v>
      </c>
      <c r="I36" s="505" t="s">
        <v>217</v>
      </c>
      <c r="J36" s="505" t="s">
        <v>215</v>
      </c>
      <c r="K36" s="503" t="s">
        <v>215</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346</v>
      </c>
      <c r="D37" s="503" t="s">
        <v>224</v>
      </c>
      <c r="E37" s="503"/>
      <c r="F37" s="503"/>
      <c r="G37" s="505" t="s">
        <v>217</v>
      </c>
      <c r="H37" s="505" t="s">
        <v>309</v>
      </c>
      <c r="I37" s="505" t="s">
        <v>217</v>
      </c>
      <c r="J37" s="505" t="s">
        <v>217</v>
      </c>
      <c r="K37" s="503" t="s">
        <v>215</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347</v>
      </c>
      <c r="D38" s="503" t="s">
        <v>224</v>
      </c>
      <c r="E38" s="503"/>
      <c r="F38" s="503"/>
      <c r="G38" s="505" t="s">
        <v>343</v>
      </c>
      <c r="H38" s="505" t="s">
        <v>344</v>
      </c>
      <c r="I38" s="505" t="s">
        <v>215</v>
      </c>
      <c r="J38" s="505" t="s">
        <v>215</v>
      </c>
      <c r="K38" s="503" t="s">
        <v>215</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348</v>
      </c>
      <c r="D39" s="503" t="s">
        <v>224</v>
      </c>
      <c r="E39" s="503"/>
      <c r="F39" s="503"/>
      <c r="G39" s="505" t="s">
        <v>217</v>
      </c>
      <c r="H39" s="505" t="s">
        <v>309</v>
      </c>
      <c r="I39" s="505" t="s">
        <v>217</v>
      </c>
      <c r="J39" s="505" t="s">
        <v>215</v>
      </c>
      <c r="K39" s="503" t="s">
        <v>215</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349</v>
      </c>
      <c r="D40" s="503" t="s">
        <v>224</v>
      </c>
      <c r="E40" s="503"/>
      <c r="F40" s="503"/>
      <c r="G40" s="505" t="s">
        <v>343</v>
      </c>
      <c r="H40" s="505" t="s">
        <v>344</v>
      </c>
      <c r="I40" s="505" t="s">
        <v>215</v>
      </c>
      <c r="J40" s="505" t="s">
        <v>215</v>
      </c>
      <c r="K40" s="503" t="s">
        <v>215</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350</v>
      </c>
      <c r="D41" s="503" t="s">
        <v>224</v>
      </c>
      <c r="E41" s="503"/>
      <c r="F41" s="503"/>
      <c r="G41" s="505" t="s">
        <v>215</v>
      </c>
      <c r="H41" s="505" t="s">
        <v>314</v>
      </c>
      <c r="I41" s="505" t="s">
        <v>215</v>
      </c>
      <c r="J41" s="505" t="s">
        <v>215</v>
      </c>
      <c r="K41" s="503" t="s">
        <v>215</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351</v>
      </c>
      <c r="D42" s="503" t="s">
        <v>224</v>
      </c>
      <c r="E42" s="503"/>
      <c r="F42" s="503"/>
      <c r="G42" s="505" t="s">
        <v>215</v>
      </c>
      <c r="H42" s="505" t="s">
        <v>314</v>
      </c>
      <c r="I42" s="505" t="s">
        <v>217</v>
      </c>
      <c r="J42" s="505" t="s">
        <v>217</v>
      </c>
      <c r="K42" s="503" t="s">
        <v>215</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352</v>
      </c>
      <c r="D43" s="503" t="s">
        <v>224</v>
      </c>
      <c r="E43" s="503"/>
      <c r="F43" s="503"/>
      <c r="G43" s="505" t="s">
        <v>215</v>
      </c>
      <c r="H43" s="505" t="s">
        <v>314</v>
      </c>
      <c r="I43" s="505" t="s">
        <v>217</v>
      </c>
      <c r="J43" s="505" t="s">
        <v>217</v>
      </c>
      <c r="K43" s="503" t="s">
        <v>215</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353</v>
      </c>
      <c r="D44" s="503" t="s">
        <v>224</v>
      </c>
      <c r="E44" s="503"/>
      <c r="F44" s="503"/>
      <c r="G44" s="505" t="s">
        <v>215</v>
      </c>
      <c r="H44" s="505" t="s">
        <v>314</v>
      </c>
      <c r="I44" s="505" t="s">
        <v>215</v>
      </c>
      <c r="J44" s="505" t="s">
        <v>215</v>
      </c>
      <c r="K44" s="503" t="s">
        <v>215</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354</v>
      </c>
      <c r="D45" s="503" t="s">
        <v>224</v>
      </c>
      <c r="E45" s="503"/>
      <c r="F45" s="503"/>
      <c r="G45" s="505" t="s">
        <v>215</v>
      </c>
      <c r="H45" s="505" t="s">
        <v>314</v>
      </c>
      <c r="I45" s="505" t="s">
        <v>215</v>
      </c>
      <c r="J45" s="505" t="s">
        <v>215</v>
      </c>
      <c r="K45" s="503" t="s">
        <v>215</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355</v>
      </c>
      <c r="D46" s="503" t="s">
        <v>224</v>
      </c>
      <c r="E46" s="503"/>
      <c r="F46" s="503"/>
      <c r="G46" s="505" t="s">
        <v>215</v>
      </c>
      <c r="H46" s="505" t="s">
        <v>314</v>
      </c>
      <c r="I46" s="505" t="s">
        <v>215</v>
      </c>
      <c r="J46" s="505" t="s">
        <v>215</v>
      </c>
      <c r="K46" s="503" t="s">
        <v>215</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356</v>
      </c>
      <c r="D47" s="503" t="s">
        <v>224</v>
      </c>
      <c r="E47" s="503"/>
      <c r="F47" s="503"/>
      <c r="G47" s="505" t="s">
        <v>215</v>
      </c>
      <c r="H47" s="505" t="s">
        <v>314</v>
      </c>
      <c r="I47" s="505" t="s">
        <v>215</v>
      </c>
      <c r="J47" s="505" t="s">
        <v>215</v>
      </c>
      <c r="K47" s="503" t="s">
        <v>215</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357</v>
      </c>
      <c r="D48" s="503" t="s">
        <v>224</v>
      </c>
      <c r="E48" s="503"/>
      <c r="F48" s="503"/>
      <c r="G48" s="505" t="s">
        <v>215</v>
      </c>
      <c r="H48" s="505" t="s">
        <v>314</v>
      </c>
      <c r="I48" s="505" t="s">
        <v>215</v>
      </c>
      <c r="J48" s="505" t="s">
        <v>215</v>
      </c>
      <c r="K48" s="503" t="s">
        <v>215</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106</v>
      </c>
      <c r="D49" s="503" t="s">
        <v>105</v>
      </c>
      <c r="E49" s="503"/>
      <c r="F49" s="503"/>
      <c r="G49" s="505" t="s">
        <v>217</v>
      </c>
      <c r="H49" s="505" t="s">
        <v>309</v>
      </c>
      <c r="I49" s="505" t="s">
        <v>215</v>
      </c>
      <c r="J49" s="505" t="s">
        <v>215</v>
      </c>
      <c r="K49" s="503" t="s">
        <v>215</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358</v>
      </c>
      <c r="D50" s="503" t="s">
        <v>224</v>
      </c>
      <c r="E50" s="503"/>
      <c r="F50" s="503"/>
      <c r="G50" s="505" t="s">
        <v>215</v>
      </c>
      <c r="H50" s="505" t="s">
        <v>314</v>
      </c>
      <c r="I50" s="505" t="s">
        <v>217</v>
      </c>
      <c r="J50" s="505" t="s">
        <v>217</v>
      </c>
      <c r="K50" s="503" t="s">
        <v>215</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359</v>
      </c>
      <c r="D51" s="503" t="s">
        <v>224</v>
      </c>
      <c r="E51" s="503"/>
      <c r="F51" s="503"/>
      <c r="G51" s="505" t="s">
        <v>343</v>
      </c>
      <c r="H51" s="505" t="s">
        <v>344</v>
      </c>
      <c r="I51" s="505" t="s">
        <v>215</v>
      </c>
      <c r="J51" s="505" t="s">
        <v>215</v>
      </c>
      <c r="K51" s="503" t="s">
        <v>215</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360</v>
      </c>
      <c r="D52" s="503" t="s">
        <v>224</v>
      </c>
      <c r="E52" s="503"/>
      <c r="F52" s="503"/>
      <c r="G52" s="505" t="s">
        <v>215</v>
      </c>
      <c r="H52" s="505" t="s">
        <v>314</v>
      </c>
      <c r="I52" s="505" t="s">
        <v>215</v>
      </c>
      <c r="J52" s="505" t="s">
        <v>215</v>
      </c>
      <c r="K52" s="503" t="s">
        <v>215</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361</v>
      </c>
      <c r="D53" s="503" t="s">
        <v>224</v>
      </c>
      <c r="E53" s="503"/>
      <c r="F53" s="503"/>
      <c r="G53" s="505" t="s">
        <v>215</v>
      </c>
      <c r="H53" s="505" t="s">
        <v>314</v>
      </c>
      <c r="I53" s="505" t="s">
        <v>215</v>
      </c>
      <c r="J53" s="505" t="s">
        <v>215</v>
      </c>
      <c r="K53" s="503" t="s">
        <v>215</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362</v>
      </c>
      <c r="D54" s="503" t="s">
        <v>224</v>
      </c>
      <c r="E54" s="503"/>
      <c r="F54" s="503"/>
      <c r="G54" s="505" t="s">
        <v>215</v>
      </c>
      <c r="H54" s="505" t="s">
        <v>314</v>
      </c>
      <c r="I54" s="505" t="s">
        <v>215</v>
      </c>
      <c r="J54" s="505" t="s">
        <v>215</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363</v>
      </c>
      <c r="D55" s="503" t="s">
        <v>225</v>
      </c>
      <c r="E55" s="503"/>
      <c r="F55" s="503"/>
      <c r="G55" s="505" t="s">
        <v>215</v>
      </c>
      <c r="H55" s="505" t="s">
        <v>314</v>
      </c>
      <c r="I55" s="505" t="s">
        <v>215</v>
      </c>
      <c r="J55" s="505" t="s">
        <v>215</v>
      </c>
      <c r="K55" s="503" t="s">
        <v>215</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364</v>
      </c>
      <c r="D56" s="503" t="s">
        <v>225</v>
      </c>
      <c r="E56" s="503"/>
      <c r="F56" s="503"/>
      <c r="G56" s="505" t="s">
        <v>217</v>
      </c>
      <c r="H56" s="505" t="s">
        <v>309</v>
      </c>
      <c r="I56" s="505" t="s">
        <v>217</v>
      </c>
      <c r="J56" s="505" t="s">
        <v>217</v>
      </c>
      <c r="K56" s="503" t="s">
        <v>215</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365</v>
      </c>
      <c r="D57" s="503" t="s">
        <v>225</v>
      </c>
      <c r="E57" s="503"/>
      <c r="F57" s="503"/>
      <c r="G57" s="505" t="s">
        <v>217</v>
      </c>
      <c r="H57" s="505" t="s">
        <v>309</v>
      </c>
      <c r="I57" s="505" t="s">
        <v>215</v>
      </c>
      <c r="J57" s="505" t="s">
        <v>215</v>
      </c>
      <c r="K57" s="503" t="s">
        <v>215</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366</v>
      </c>
      <c r="D58" s="503" t="s">
        <v>225</v>
      </c>
      <c r="E58" s="503"/>
      <c r="F58" s="503"/>
      <c r="G58" s="505" t="s">
        <v>217</v>
      </c>
      <c r="H58" s="505" t="s">
        <v>309</v>
      </c>
      <c r="I58" s="505" t="s">
        <v>215</v>
      </c>
      <c r="J58" s="505" t="s">
        <v>215</v>
      </c>
      <c r="K58" s="503" t="s">
        <v>215</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367</v>
      </c>
      <c r="D59" s="503" t="s">
        <v>221</v>
      </c>
      <c r="E59" s="503"/>
      <c r="F59" s="503"/>
      <c r="G59" s="505" t="s">
        <v>217</v>
      </c>
      <c r="H59" s="505" t="s">
        <v>309</v>
      </c>
      <c r="I59" s="505" t="s">
        <v>217</v>
      </c>
      <c r="J59" s="505" t="s">
        <v>217</v>
      </c>
      <c r="K59" s="503" t="s">
        <v>215</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368</v>
      </c>
      <c r="D60" s="503" t="s">
        <v>226</v>
      </c>
      <c r="E60" s="503"/>
      <c r="F60" s="503"/>
      <c r="G60" s="505" t="s">
        <v>215</v>
      </c>
      <c r="H60" s="505" t="s">
        <v>314</v>
      </c>
      <c r="I60" s="505" t="s">
        <v>335</v>
      </c>
      <c r="J60" s="505" t="s">
        <v>217</v>
      </c>
      <c r="K60" s="503" t="s">
        <v>215</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369</v>
      </c>
      <c r="D61" s="503" t="s">
        <v>221</v>
      </c>
      <c r="E61" s="503"/>
      <c r="F61" s="503"/>
      <c r="G61" s="505" t="s">
        <v>215</v>
      </c>
      <c r="H61" s="505" t="s">
        <v>314</v>
      </c>
      <c r="I61" s="505" t="s">
        <v>217</v>
      </c>
      <c r="J61" s="505" t="s">
        <v>217</v>
      </c>
      <c r="K61" s="503" t="s">
        <v>215</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370</v>
      </c>
      <c r="D62" s="503" t="s">
        <v>221</v>
      </c>
      <c r="E62" s="503"/>
      <c r="F62" s="503"/>
      <c r="G62" s="505" t="s">
        <v>215</v>
      </c>
      <c r="H62" s="505" t="s">
        <v>314</v>
      </c>
      <c r="I62" s="505" t="s">
        <v>335</v>
      </c>
      <c r="J62" s="505" t="s">
        <v>217</v>
      </c>
      <c r="K62" s="503" t="s">
        <v>215</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371</v>
      </c>
      <c r="D63" s="503" t="s">
        <v>221</v>
      </c>
      <c r="E63" s="503"/>
      <c r="F63" s="503"/>
      <c r="G63" s="505" t="s">
        <v>215</v>
      </c>
      <c r="H63" s="505" t="s">
        <v>314</v>
      </c>
      <c r="I63" s="505" t="s">
        <v>217</v>
      </c>
      <c r="J63" s="505" t="s">
        <v>217</v>
      </c>
      <c r="K63" s="503" t="s">
        <v>215</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372</v>
      </c>
      <c r="D64" s="503" t="s">
        <v>221</v>
      </c>
      <c r="E64" s="503"/>
      <c r="F64" s="503"/>
      <c r="G64" s="505" t="s">
        <v>215</v>
      </c>
      <c r="H64" s="505" t="s">
        <v>314</v>
      </c>
      <c r="I64" s="505" t="s">
        <v>335</v>
      </c>
      <c r="J64" s="505" t="s">
        <v>217</v>
      </c>
      <c r="K64" s="503" t="s">
        <v>215</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373</v>
      </c>
      <c r="D65" s="503" t="s">
        <v>221</v>
      </c>
      <c r="E65" s="503"/>
      <c r="F65" s="503"/>
      <c r="G65" s="505" t="s">
        <v>215</v>
      </c>
      <c r="H65" s="505" t="s">
        <v>314</v>
      </c>
      <c r="I65" s="505" t="s">
        <v>335</v>
      </c>
      <c r="J65" s="505" t="s">
        <v>217</v>
      </c>
      <c r="K65" s="503" t="s">
        <v>215</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374</v>
      </c>
      <c r="D66" s="503" t="s">
        <v>221</v>
      </c>
      <c r="E66" s="503"/>
      <c r="F66" s="503"/>
      <c r="G66" s="505" t="s">
        <v>215</v>
      </c>
      <c r="H66" s="505" t="s">
        <v>314</v>
      </c>
      <c r="I66" s="505" t="s">
        <v>335</v>
      </c>
      <c r="J66" s="505" t="s">
        <v>335</v>
      </c>
      <c r="K66" s="503" t="s">
        <v>215</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375</v>
      </c>
      <c r="D67" s="503" t="s">
        <v>221</v>
      </c>
      <c r="E67" s="503"/>
      <c r="F67" s="503"/>
      <c r="G67" s="505" t="s">
        <v>215</v>
      </c>
      <c r="H67" s="505" t="s">
        <v>314</v>
      </c>
      <c r="I67" s="505" t="s">
        <v>335</v>
      </c>
      <c r="J67" s="505" t="s">
        <v>217</v>
      </c>
      <c r="K67" s="503" t="s">
        <v>215</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376</v>
      </c>
      <c r="D68" s="503" t="s">
        <v>221</v>
      </c>
      <c r="E68" s="503"/>
      <c r="F68" s="503"/>
      <c r="G68" s="505" t="s">
        <v>217</v>
      </c>
      <c r="H68" s="505" t="s">
        <v>309</v>
      </c>
      <c r="I68" s="505" t="s">
        <v>217</v>
      </c>
      <c r="J68" s="505" t="s">
        <v>217</v>
      </c>
      <c r="K68" s="503" t="s">
        <v>215</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377</v>
      </c>
      <c r="D69" s="505" t="s">
        <v>220</v>
      </c>
      <c r="E69" s="503"/>
      <c r="F69" s="503"/>
      <c r="G69" s="505" t="s">
        <v>215</v>
      </c>
      <c r="H69" s="505" t="s">
        <v>314</v>
      </c>
      <c r="I69" s="505" t="s">
        <v>217</v>
      </c>
      <c r="J69" s="505" t="s">
        <v>217</v>
      </c>
      <c r="K69" s="503" t="s">
        <v>215</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378</v>
      </c>
      <c r="D70" s="505" t="s">
        <v>220</v>
      </c>
      <c r="E70" s="503"/>
      <c r="F70" s="503"/>
      <c r="G70" s="505" t="s">
        <v>215</v>
      </c>
      <c r="H70" s="505" t="s">
        <v>314</v>
      </c>
      <c r="I70" s="505" t="s">
        <v>217</v>
      </c>
      <c r="J70" s="505" t="s">
        <v>217</v>
      </c>
      <c r="K70" s="503" t="s">
        <v>215</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379</v>
      </c>
      <c r="D71" s="722" t="s">
        <v>220</v>
      </c>
      <c r="E71" s="709"/>
      <c r="F71" s="709"/>
      <c r="G71" s="722" t="s">
        <v>217</v>
      </c>
      <c r="H71" s="722" t="s">
        <v>309</v>
      </c>
      <c r="I71" s="722" t="s">
        <v>217</v>
      </c>
      <c r="J71" s="722" t="s">
        <v>217</v>
      </c>
      <c r="K71" s="503" t="s">
        <v>215</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245</v>
      </c>
      <c r="D72" s="701" t="s">
        <v>238</v>
      </c>
      <c r="E72" s="701"/>
      <c r="F72" s="701"/>
      <c r="G72" s="865" t="s">
        <v>217</v>
      </c>
      <c r="H72" s="865" t="s">
        <v>314</v>
      </c>
      <c r="I72" s="865" t="s">
        <v>215</v>
      </c>
      <c r="J72" s="865" t="s">
        <v>215</v>
      </c>
      <c r="K72" s="503" t="s">
        <v>215</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246</v>
      </c>
      <c r="D73" s="503" t="s">
        <v>238</v>
      </c>
      <c r="E73" s="503"/>
      <c r="F73" s="503"/>
      <c r="G73" s="505" t="s">
        <v>217</v>
      </c>
      <c r="H73" s="505" t="s">
        <v>314</v>
      </c>
      <c r="I73" s="505" t="s">
        <v>215</v>
      </c>
      <c r="J73" s="505" t="s">
        <v>215</v>
      </c>
      <c r="K73" s="503" t="s">
        <v>215</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247</v>
      </c>
      <c r="D74" s="503" t="s">
        <v>238</v>
      </c>
      <c r="E74" s="503"/>
      <c r="F74" s="503"/>
      <c r="G74" s="505" t="s">
        <v>217</v>
      </c>
      <c r="H74" s="505" t="s">
        <v>314</v>
      </c>
      <c r="I74" s="505" t="s">
        <v>215</v>
      </c>
      <c r="J74" s="505" t="s">
        <v>215</v>
      </c>
      <c r="K74" s="503" t="s">
        <v>215</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251</v>
      </c>
      <c r="D75" s="503" t="s">
        <v>238</v>
      </c>
      <c r="E75" s="503"/>
      <c r="F75" s="503"/>
      <c r="G75" s="505" t="s">
        <v>215</v>
      </c>
      <c r="H75" s="505" t="s">
        <v>314</v>
      </c>
      <c r="I75" s="505" t="s">
        <v>215</v>
      </c>
      <c r="J75" s="505" t="s">
        <v>215</v>
      </c>
      <c r="K75" s="503" t="s">
        <v>215</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255</v>
      </c>
      <c r="D76" s="503" t="s">
        <v>238</v>
      </c>
      <c r="E76" s="503"/>
      <c r="F76" s="503"/>
      <c r="G76" s="505" t="s">
        <v>343</v>
      </c>
      <c r="H76" s="505" t="s">
        <v>344</v>
      </c>
      <c r="I76" s="505" t="s">
        <v>215</v>
      </c>
      <c r="J76" s="505" t="s">
        <v>215</v>
      </c>
      <c r="K76" s="503" t="s">
        <v>215</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252</v>
      </c>
      <c r="D77" s="503" t="s">
        <v>238</v>
      </c>
      <c r="E77" s="503"/>
      <c r="F77" s="503"/>
      <c r="G77" s="505" t="s">
        <v>215</v>
      </c>
      <c r="H77" s="505" t="s">
        <v>314</v>
      </c>
      <c r="I77" s="505" t="s">
        <v>215</v>
      </c>
      <c r="J77" s="505" t="s">
        <v>215</v>
      </c>
      <c r="K77" s="503" t="s">
        <v>215</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248</v>
      </c>
      <c r="D78" s="503" t="s">
        <v>238</v>
      </c>
      <c r="E78" s="503"/>
      <c r="F78" s="503"/>
      <c r="G78" s="505" t="s">
        <v>217</v>
      </c>
      <c r="H78" s="505" t="s">
        <v>314</v>
      </c>
      <c r="I78" s="505" t="s">
        <v>215</v>
      </c>
      <c r="J78" s="505" t="s">
        <v>215</v>
      </c>
      <c r="K78" s="503" t="s">
        <v>215</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253</v>
      </c>
      <c r="D79" s="503" t="s">
        <v>238</v>
      </c>
      <c r="E79" s="503"/>
      <c r="F79" s="503"/>
      <c r="G79" s="505" t="s">
        <v>215</v>
      </c>
      <c r="H79" s="505" t="s">
        <v>314</v>
      </c>
      <c r="I79" s="505" t="s">
        <v>215</v>
      </c>
      <c r="J79" s="505" t="s">
        <v>215</v>
      </c>
      <c r="K79" s="503" t="s">
        <v>215</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249</v>
      </c>
      <c r="D80" s="709" t="s">
        <v>238</v>
      </c>
      <c r="E80" s="709"/>
      <c r="F80" s="709"/>
      <c r="G80" s="722" t="s">
        <v>217</v>
      </c>
      <c r="H80" s="722" t="s">
        <v>314</v>
      </c>
      <c r="I80" s="722" t="s">
        <v>215</v>
      </c>
      <c r="J80" s="722" t="s">
        <v>215</v>
      </c>
      <c r="K80" s="503" t="s">
        <v>215</v>
      </c>
      <c r="L80" s="520"/>
      <c r="M80" s="520"/>
      <c r="N80" s="520"/>
      <c r="O80" s="520"/>
      <c r="P80" s="520"/>
      <c r="Q80" s="520"/>
      <c r="R80" s="520"/>
      <c r="S80" s="520"/>
      <c r="T80" s="520"/>
      <c r="U80" s="520"/>
      <c r="V80" s="520"/>
      <c r="W80" s="520"/>
      <c r="X80" s="520"/>
      <c r="Y80" s="520"/>
    </row>
    <row r="81" spans="1:25" x14ac:dyDescent="0.25">
      <c r="A81" s="520"/>
      <c r="B81" s="737">
        <f t="shared" si="2"/>
        <v>78</v>
      </c>
      <c r="C81" s="737" t="s">
        <v>272</v>
      </c>
      <c r="D81" s="737" t="s">
        <v>380</v>
      </c>
      <c r="E81" s="737"/>
      <c r="F81" s="737"/>
      <c r="G81" s="737" t="s">
        <v>217</v>
      </c>
      <c r="H81" s="1026" t="s">
        <v>381</v>
      </c>
      <c r="I81" s="737" t="s">
        <v>217</v>
      </c>
      <c r="J81" s="719" t="s">
        <v>215</v>
      </c>
      <c r="K81" s="503" t="s">
        <v>215</v>
      </c>
      <c r="L81" s="520"/>
      <c r="M81" s="520"/>
      <c r="N81" s="520"/>
      <c r="O81" s="520"/>
      <c r="P81" s="520"/>
      <c r="Q81" s="520"/>
      <c r="R81" s="520"/>
      <c r="S81" s="520"/>
      <c r="T81" s="520"/>
      <c r="U81" s="520"/>
      <c r="V81" s="520"/>
      <c r="W81" s="520"/>
      <c r="X81" s="520"/>
      <c r="Y81" s="520"/>
    </row>
    <row r="82" spans="1:25" x14ac:dyDescent="0.25">
      <c r="A82" s="520"/>
      <c r="B82" s="503">
        <f t="shared" si="2"/>
        <v>79</v>
      </c>
      <c r="C82" s="503" t="s">
        <v>271</v>
      </c>
      <c r="D82" s="503" t="s">
        <v>380</v>
      </c>
      <c r="E82" s="503"/>
      <c r="F82" s="503"/>
      <c r="G82" s="503" t="s">
        <v>217</v>
      </c>
      <c r="H82" s="505" t="s">
        <v>381</v>
      </c>
      <c r="I82" s="503" t="s">
        <v>217</v>
      </c>
      <c r="J82" s="505" t="s">
        <v>215</v>
      </c>
      <c r="K82" s="503" t="s">
        <v>215</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273</v>
      </c>
      <c r="D83" s="709" t="s">
        <v>380</v>
      </c>
      <c r="E83" s="709"/>
      <c r="F83" s="709"/>
      <c r="G83" s="709" t="s">
        <v>215</v>
      </c>
      <c r="H83" s="1027" t="s">
        <v>382</v>
      </c>
      <c r="I83" s="709" t="s">
        <v>217</v>
      </c>
      <c r="J83" s="722" t="s">
        <v>383</v>
      </c>
      <c r="K83" s="503" t="s">
        <v>215</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215</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Malcolm Avery</cp:lastModifiedBy>
  <cp:revision/>
  <dcterms:created xsi:type="dcterms:W3CDTF">2020-09-14T13:04:31Z</dcterms:created>
  <dcterms:modified xsi:type="dcterms:W3CDTF">2025-04-16T16:02:55Z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