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CB\01_Projects\VISTRY SOUTH EAST (96)\CB_96_282 Land West Of Imberhorne Lane, East Grinstead\_0xx Overall Layouts\0_Mix\"/>
    </mc:Choice>
  </mc:AlternateContent>
  <xr:revisionPtr revIDLastSave="0" documentId="13_ncr:1_{3430662C-A94C-43C8-8645-0D7FD15B09B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all Mix" sheetId="6" r:id="rId1"/>
    <sheet name="Sheet1" sheetId="7" r:id="rId2"/>
  </sheets>
  <definedNames>
    <definedName name="_xlnm.Print_Area" localSheetId="0">'Overall Mix'!#REF!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9" i="6" l="1"/>
  <c r="O148" i="6"/>
  <c r="O147" i="6"/>
  <c r="O146" i="6"/>
  <c r="O145" i="6"/>
  <c r="O144" i="6"/>
  <c r="O141" i="6"/>
  <c r="O152" i="6" s="1"/>
  <c r="O140" i="6"/>
  <c r="O139" i="6"/>
  <c r="O138" i="6"/>
  <c r="O154" i="6" l="1"/>
  <c r="O156" i="6"/>
  <c r="O79" i="6" l="1"/>
  <c r="O124" i="6"/>
  <c r="O123" i="6"/>
  <c r="O122" i="6"/>
  <c r="O121" i="6"/>
  <c r="O127" i="6" l="1"/>
  <c r="O130" i="6" s="1"/>
  <c r="K128" i="6" l="1"/>
  <c r="L100" i="6" s="1"/>
  <c r="L126" i="6"/>
  <c r="L124" i="6"/>
  <c r="L123" i="6"/>
  <c r="L122" i="6"/>
  <c r="L121" i="6"/>
  <c r="L120" i="6"/>
  <c r="L119" i="6"/>
  <c r="L118" i="6"/>
  <c r="L116" i="6"/>
  <c r="L115" i="6"/>
  <c r="L114" i="6"/>
  <c r="L113" i="6"/>
  <c r="L112" i="6"/>
  <c r="L111" i="6"/>
  <c r="L109" i="6"/>
  <c r="L128" i="6" l="1"/>
  <c r="O87" i="6"/>
  <c r="O90" i="6"/>
  <c r="O89" i="6"/>
  <c r="O88" i="6"/>
  <c r="O86" i="6"/>
  <c r="O85" i="6"/>
  <c r="O82" i="6"/>
  <c r="O81" i="6"/>
  <c r="O80" i="6"/>
  <c r="O95" i="6" l="1"/>
  <c r="O93" i="6"/>
  <c r="O97" i="6" s="1"/>
  <c r="K69" i="6" l="1"/>
  <c r="L56" i="6"/>
  <c r="L46" i="6"/>
  <c r="K93" i="6"/>
  <c r="L91" i="6"/>
  <c r="L88" i="6"/>
  <c r="L50" i="6"/>
  <c r="L93" i="6" l="1"/>
  <c r="L26" i="6"/>
  <c r="K81" i="6"/>
  <c r="L79" i="6"/>
  <c r="L76" i="6"/>
  <c r="K95" i="6"/>
  <c r="L67" i="6"/>
  <c r="L64" i="6"/>
  <c r="L63" i="6"/>
  <c r="L60" i="6"/>
  <c r="L59" i="6"/>
  <c r="L58" i="6"/>
  <c r="L57" i="6"/>
  <c r="L53" i="6"/>
  <c r="L52" i="6"/>
  <c r="L51" i="6"/>
  <c r="L49" i="6"/>
  <c r="L48" i="6"/>
  <c r="L47" i="6"/>
  <c r="L45" i="6"/>
  <c r="K38" i="6"/>
  <c r="L36" i="6"/>
  <c r="L35" i="6"/>
  <c r="K33" i="6"/>
  <c r="L33" i="6" s="1"/>
  <c r="L31" i="6"/>
  <c r="L30" i="6"/>
  <c r="L29" i="6"/>
  <c r="L28" i="6"/>
  <c r="L27" i="6"/>
  <c r="L25" i="6"/>
  <c r="L24" i="6"/>
  <c r="L23" i="6"/>
  <c r="L19" i="6"/>
  <c r="L18" i="6"/>
  <c r="L17" i="6"/>
  <c r="L16" i="6"/>
  <c r="L13" i="6"/>
  <c r="K97" i="6" l="1"/>
  <c r="K130" i="6" s="1"/>
  <c r="L69" i="6"/>
  <c r="L81" i="6"/>
  <c r="L38" i="6"/>
  <c r="L95" i="6" l="1"/>
  <c r="L97" i="6"/>
  <c r="L130" i="6" s="1"/>
</calcChain>
</file>

<file path=xl/sharedStrings.xml><?xml version="1.0" encoding="utf-8"?>
<sst xmlns="http://schemas.openxmlformats.org/spreadsheetml/2006/main" count="269" uniqueCount="123">
  <si>
    <t>DESCRIPTION</t>
  </si>
  <si>
    <t>NO</t>
  </si>
  <si>
    <t>SQ.FT</t>
  </si>
  <si>
    <t>2 BEDROOM HOUSE</t>
  </si>
  <si>
    <t>TOTAL</t>
  </si>
  <si>
    <t>SQ.M</t>
  </si>
  <si>
    <t>NAME</t>
  </si>
  <si>
    <t>HEIGHT</t>
  </si>
  <si>
    <t>(NET)</t>
  </si>
  <si>
    <t>SQ.FT (N)</t>
  </si>
  <si>
    <t>3 BEDROOM HOUSE</t>
  </si>
  <si>
    <t>4 BEDROOM HOUSE</t>
  </si>
  <si>
    <t>1 BEDROOM MAISONETTE</t>
  </si>
  <si>
    <t>2 BEDROOM FLAT</t>
  </si>
  <si>
    <t>1 BEDROOM FLAT</t>
  </si>
  <si>
    <t>(GROSS)</t>
  </si>
  <si>
    <t>5 BEDROOM HOUSE</t>
  </si>
  <si>
    <t>LAND WEST OF IMBERHORNE LANE, EAST GRINSTEAD</t>
  </si>
  <si>
    <t>3 BEDROOM TOWN HOUSE</t>
  </si>
  <si>
    <t>M241</t>
  </si>
  <si>
    <t>M356</t>
  </si>
  <si>
    <t>M354</t>
  </si>
  <si>
    <t>M451</t>
  </si>
  <si>
    <t>M473</t>
  </si>
  <si>
    <t>M461</t>
  </si>
  <si>
    <t>M466</t>
  </si>
  <si>
    <t>M462</t>
  </si>
  <si>
    <t>M467</t>
  </si>
  <si>
    <t>M481</t>
  </si>
  <si>
    <t>M571</t>
  </si>
  <si>
    <t>M581</t>
  </si>
  <si>
    <t>M242</t>
  </si>
  <si>
    <t>M352</t>
  </si>
  <si>
    <t>M464</t>
  </si>
  <si>
    <t>1 BED</t>
  </si>
  <si>
    <t>2 BED</t>
  </si>
  <si>
    <t>3 BED</t>
  </si>
  <si>
    <t>4 BED</t>
  </si>
  <si>
    <t>4 BEDROOM TOWN HOUSE</t>
  </si>
  <si>
    <t>M364</t>
  </si>
  <si>
    <t>M591</t>
  </si>
  <si>
    <t>5 BED</t>
  </si>
  <si>
    <t>Market</t>
  </si>
  <si>
    <t>2 bed</t>
  </si>
  <si>
    <t>3 bed</t>
  </si>
  <si>
    <t>4 bed</t>
  </si>
  <si>
    <t>5 bed</t>
  </si>
  <si>
    <t>1 bed flat</t>
  </si>
  <si>
    <t>2 bed flat</t>
  </si>
  <si>
    <t>Market Total</t>
  </si>
  <si>
    <t>Affordable Total</t>
  </si>
  <si>
    <t>Total</t>
  </si>
  <si>
    <t>Affordable</t>
  </si>
  <si>
    <t>5 BEDROOM TOWN HOUSE</t>
  </si>
  <si>
    <t>REF</t>
  </si>
  <si>
    <t>VISTRY PRIVATE</t>
  </si>
  <si>
    <t>VISTRY AFFORDABLE TOTAL</t>
  </si>
  <si>
    <t>VISTRY PRIVATE TOTAL</t>
  </si>
  <si>
    <t>GRAND TOTAL</t>
  </si>
  <si>
    <r>
      <t xml:space="preserve">VISTRY AFFORDABLE RENT  </t>
    </r>
    <r>
      <rPr>
        <b/>
        <sz val="18"/>
        <color rgb="FFFF0000"/>
        <rFont val="Gill Sans"/>
        <family val="2"/>
      </rPr>
      <t>*</t>
    </r>
  </si>
  <si>
    <r>
      <t xml:space="preserve">VISTRY AFFORDABLE SHARED OWNERSHIP  </t>
    </r>
    <r>
      <rPr>
        <b/>
        <sz val="18"/>
        <color rgb="FF1A53FF"/>
        <rFont val="Gill Sans"/>
        <family val="2"/>
      </rPr>
      <t>*</t>
    </r>
  </si>
  <si>
    <t>VISTRY RENT TOTAL</t>
  </si>
  <si>
    <t>VISTRY SHARED OWNERSHIP TOTAL</t>
  </si>
  <si>
    <t>BLOCK B</t>
  </si>
  <si>
    <t>BLOCK C</t>
  </si>
  <si>
    <t>BLOCK D</t>
  </si>
  <si>
    <t>BLOCK A</t>
  </si>
  <si>
    <t xml:space="preserve">1BM (GRD) </t>
  </si>
  <si>
    <t>1BM (1ST)</t>
  </si>
  <si>
    <t>BLOCK E</t>
  </si>
  <si>
    <t>3BW</t>
  </si>
  <si>
    <t>M463</t>
  </si>
  <si>
    <t>M474</t>
  </si>
  <si>
    <t>VISTRY HOMES</t>
  </si>
  <si>
    <t>3 BEDROOM HOUSE - M4(3)</t>
  </si>
  <si>
    <t>1 BEDROOM MAISONETTE - M4(3)</t>
  </si>
  <si>
    <t>1 BEDROOM FLAT - M4(3)</t>
  </si>
  <si>
    <r>
      <t xml:space="preserve">VISTRY AFFORDABLE FIRST HOMES  </t>
    </r>
    <r>
      <rPr>
        <b/>
        <sz val="18"/>
        <color rgb="FF00B050"/>
        <rFont val="Gill Sans"/>
        <family val="2"/>
      </rPr>
      <t>*</t>
    </r>
  </si>
  <si>
    <t>VISTRY FIRST HOMES TOTAL</t>
  </si>
  <si>
    <t>1 bed maisonette</t>
  </si>
  <si>
    <t>2 bed house</t>
  </si>
  <si>
    <t>3 bed house</t>
  </si>
  <si>
    <t>4 bed house</t>
  </si>
  <si>
    <t>DAVID WILSON SOUTHERN</t>
  </si>
  <si>
    <t>SCHEDULE OF DWELLINGS</t>
  </si>
  <si>
    <t>SQ.FT (GROSS)</t>
  </si>
  <si>
    <t>STR</t>
  </si>
  <si>
    <t>STROUD</t>
  </si>
  <si>
    <t>ALD</t>
  </si>
  <si>
    <t>ALDER</t>
  </si>
  <si>
    <t>BUR</t>
  </si>
  <si>
    <t>BURMARSH</t>
  </si>
  <si>
    <t>FOX</t>
  </si>
  <si>
    <t>FOXGLOVE</t>
  </si>
  <si>
    <t>FRA</t>
  </si>
  <si>
    <t>FRAMPTON</t>
  </si>
  <si>
    <t>LAN</t>
  </si>
  <si>
    <t>LANGSTONE</t>
  </si>
  <si>
    <t>DED</t>
  </si>
  <si>
    <t>DEDHAM</t>
  </si>
  <si>
    <t>3 BEDROOM TOWN HOUSE + STUDY</t>
  </si>
  <si>
    <t>HAZ</t>
  </si>
  <si>
    <t>HAZELBOROUGH</t>
  </si>
  <si>
    <t>SUD</t>
  </si>
  <si>
    <t>SUDBURY</t>
  </si>
  <si>
    <t>PEN</t>
  </si>
  <si>
    <t>PENNINE</t>
  </si>
  <si>
    <t>SOM</t>
  </si>
  <si>
    <t>SOMERFORD</t>
  </si>
  <si>
    <t>WYC</t>
  </si>
  <si>
    <t>WYCHWOOD</t>
  </si>
  <si>
    <t>CUL</t>
  </si>
  <si>
    <t>CULVER</t>
  </si>
  <si>
    <t>SHE</t>
  </si>
  <si>
    <t>SHELBOURNE</t>
  </si>
  <si>
    <t>BRO</t>
  </si>
  <si>
    <t>BROADSTAIRS</t>
  </si>
  <si>
    <t>DAVID WILSON TOTAL</t>
  </si>
  <si>
    <t>VISTRY TOTAL</t>
  </si>
  <si>
    <t>VISTRY HOMES &amp; DAVID WILSON SOUTHERN</t>
  </si>
  <si>
    <t>DAVID WILSON</t>
  </si>
  <si>
    <t>VISTRY</t>
  </si>
  <si>
    <t>VISTRY &amp; DAVID WILSON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</si>
</sst>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>
    <font>
      <sz val="11"/>
      <color theme="1"/>
      <name val="Calibri"/>
      <family val="2"/>
      <scheme val="minor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Gill Sans"/>
      <family val="2"/>
    </font>
    <font>
      <b/>
      <sz val="24"/>
      <color theme="1"/>
      <name val="Gill Sans"/>
      <family val="2"/>
    </font>
    <font>
      <sz val="11"/>
      <color theme="1"/>
      <name val="Gill Sans"/>
      <family val="2"/>
    </font>
    <font>
      <b/>
      <sz val="11"/>
      <color theme="1"/>
      <name val="Gill Sans"/>
      <family val="2"/>
    </font>
    <font>
      <b/>
      <sz val="12"/>
      <color theme="1"/>
      <name val="Gill Sans"/>
      <family val="2"/>
    </font>
    <font>
      <sz val="28"/>
      <color theme="1"/>
      <name val="Gill Sans"/>
      <family val="2"/>
    </font>
    <font>
      <sz val="11"/>
      <color rgb="FF3F3F76"/>
      <name val="Calibri"/>
      <family val="2"/>
      <scheme val="minor"/>
    </font>
    <font>
      <b/>
      <sz val="16"/>
      <color theme="1"/>
      <name val="Gill Sans"/>
      <family val="2"/>
    </font>
    <font>
      <b/>
      <sz val="22"/>
      <color theme="1"/>
      <name val="Gill Sans"/>
      <family val="2"/>
    </font>
    <font>
      <b/>
      <sz val="28"/>
      <color theme="1"/>
      <name val="Gill Sans"/>
      <family val="2"/>
    </font>
    <font>
      <sz val="9"/>
      <color theme="1"/>
      <name val="Gill Sans"/>
      <family val="2"/>
    </font>
    <font>
      <b/>
      <sz val="14"/>
      <color theme="1"/>
      <name val="Gill Sans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rgb="FFFF0000"/>
      <name val="Gill Sans"/>
      <family val="2"/>
    </font>
    <font>
      <b/>
      <sz val="18"/>
      <color rgb="FF1A53FF"/>
      <name val="Gill Sans"/>
      <family val="2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1"/>
      <name val="Gill Sans"/>
      <family val="2"/>
    </font>
    <font>
      <b/>
      <sz val="11"/>
      <name val="Gill Sans"/>
      <family val="2"/>
    </font>
    <font>
      <sz val="16"/>
      <color theme="1"/>
      <name val="Gill Sans"/>
      <family val="2"/>
    </font>
    <font>
      <b/>
      <sz val="18"/>
      <color rgb="FF00B050"/>
      <name val="Gill Sans"/>
      <family val="2"/>
    </font>
    <font>
      <b/>
      <sz val="24"/>
      <color theme="1"/>
      <name val="Gill Sans Light"/>
      <family val="2"/>
    </font>
    <font>
      <sz val="16"/>
      <color theme="1"/>
      <name val="GillSans"/>
      <family val="2"/>
    </font>
    <font>
      <sz val="11"/>
      <color theme="0" tint="-0.34998626667073579"/>
      <name val="Calibri"/>
      <family val="2"/>
      <scheme val="minor"/>
    </font>
    <font>
      <sz val="11"/>
      <color theme="1"/>
      <name val="Gill Sans Light"/>
      <family val="2"/>
    </font>
    <font>
      <sz val="11"/>
      <color theme="1"/>
      <name val="Gill Sans "/>
    </font>
    <font>
      <b/>
      <sz val="11"/>
      <color theme="1"/>
      <name val="Gill Sans Light"/>
      <family val="2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" fillId="2" borderId="1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2" borderId="1" applyNumberFormat="0" applyFont="0" applyAlignment="0" applyProtection="0"/>
    <xf numFmtId="0" fontId="15" fillId="7" borderId="2" applyNumberFormat="0" applyAlignment="0" applyProtection="0"/>
    <xf numFmtId="9" fontId="2" fillId="0" borderId="0" applyFont="0" applyFill="0" applyBorder="0" applyAlignment="0" applyProtection="0"/>
  </cellStyleXfs>
  <cellXfs count="156">
    <xf numFmtId="0" fontId="0" fillId="0" borderId="0" xfId="0"/>
    <xf numFmtId="0" fontId="5" fillId="0" borderId="0" xfId="0" applyFont="1"/>
    <xf numFmtId="0" fontId="6" fillId="0" borderId="0" xfId="0" applyFont="1"/>
    <xf numFmtId="0" fontId="0" fillId="3" borderId="0" xfId="0" applyFill="1"/>
    <xf numFmtId="0" fontId="11" fillId="3" borderId="0" xfId="0" applyFont="1" applyFill="1"/>
    <xf numFmtId="0" fontId="9" fillId="4" borderId="0" xfId="1" applyFont="1" applyFill="1" applyBorder="1"/>
    <xf numFmtId="0" fontId="9" fillId="4" borderId="0" xfId="1" applyFont="1" applyFill="1" applyBorder="1" applyAlignment="1">
      <alignment horizontal="center"/>
    </xf>
    <xf numFmtId="0" fontId="11" fillId="0" borderId="0" xfId="0" applyFont="1"/>
    <xf numFmtId="0" fontId="3" fillId="0" borderId="0" xfId="0" applyFont="1"/>
    <xf numFmtId="0" fontId="10" fillId="4" borderId="0" xfId="1" applyFont="1" applyFill="1" applyBorder="1" applyAlignment="1">
      <alignment horizontal="left"/>
    </xf>
    <xf numFmtId="1" fontId="14" fillId="4" borderId="0" xfId="1" applyNumberFormat="1" applyFont="1" applyFill="1" applyBorder="1" applyAlignment="1">
      <alignment horizontal="center"/>
    </xf>
    <xf numFmtId="0" fontId="13" fillId="5" borderId="0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3" fillId="5" borderId="0" xfId="1" applyFont="1" applyFill="1" applyBorder="1" applyAlignment="1">
      <alignment horizontal="center" vertical="center"/>
    </xf>
    <xf numFmtId="1" fontId="13" fillId="5" borderId="0" xfId="1" applyNumberFormat="1" applyFont="1" applyFill="1" applyBorder="1" applyAlignment="1">
      <alignment horizontal="center" vertical="center"/>
    </xf>
    <xf numFmtId="0" fontId="4" fillId="0" borderId="0" xfId="0" applyFont="1"/>
    <xf numFmtId="0" fontId="17" fillId="4" borderId="0" xfId="1" applyFont="1" applyFill="1" applyBorder="1" applyAlignment="1">
      <alignment vertical="center"/>
    </xf>
    <xf numFmtId="0" fontId="18" fillId="4" borderId="0" xfId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/>
    <xf numFmtId="0" fontId="5" fillId="3" borderId="0" xfId="0" applyFont="1" applyFill="1"/>
    <xf numFmtId="0" fontId="3" fillId="3" borderId="0" xfId="0" applyFont="1" applyFill="1"/>
    <xf numFmtId="0" fontId="13" fillId="3" borderId="0" xfId="1" applyFont="1" applyFill="1" applyBorder="1" applyAlignment="1">
      <alignment horizontal="left"/>
    </xf>
    <xf numFmtId="0" fontId="0" fillId="3" borderId="0" xfId="1" applyFont="1" applyFill="1" applyBorder="1"/>
    <xf numFmtId="0" fontId="3" fillId="3" borderId="0" xfId="1" applyFont="1" applyFill="1" applyBorder="1"/>
    <xf numFmtId="0" fontId="2" fillId="3" borderId="0" xfId="1" applyFont="1" applyFill="1" applyBorder="1"/>
    <xf numFmtId="1" fontId="12" fillId="6" borderId="0" xfId="1" applyNumberFormat="1" applyFont="1" applyFill="1" applyBorder="1" applyAlignment="1">
      <alignment horizontal="center" vertical="center"/>
    </xf>
    <xf numFmtId="1" fontId="12" fillId="3" borderId="0" xfId="1" applyNumberFormat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horizontal="center"/>
    </xf>
    <xf numFmtId="0" fontId="1" fillId="6" borderId="0" xfId="1" applyFont="1" applyFill="1" applyBorder="1" applyAlignment="1">
      <alignment horizontal="left" vertical="center"/>
    </xf>
    <xf numFmtId="0" fontId="13" fillId="5" borderId="0" xfId="1" applyFont="1" applyFill="1" applyBorder="1" applyAlignment="1">
      <alignment horizontal="left" vertical="center"/>
    </xf>
    <xf numFmtId="0" fontId="13" fillId="3" borderId="0" xfId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20" fillId="5" borderId="0" xfId="1" applyFont="1" applyFill="1" applyBorder="1" applyAlignment="1">
      <alignment horizontal="left"/>
    </xf>
    <xf numFmtId="1" fontId="12" fillId="5" borderId="0" xfId="1" applyNumberFormat="1" applyFont="1" applyFill="1" applyBorder="1" applyAlignment="1">
      <alignment horizontal="left" vertical="center"/>
    </xf>
    <xf numFmtId="0" fontId="21" fillId="3" borderId="0" xfId="0" applyFont="1" applyFill="1"/>
    <xf numFmtId="0" fontId="25" fillId="3" borderId="0" xfId="0" applyFont="1" applyFill="1"/>
    <xf numFmtId="0" fontId="25" fillId="0" borderId="0" xfId="0" applyFont="1"/>
    <xf numFmtId="0" fontId="12" fillId="6" borderId="0" xfId="1" applyFont="1" applyFill="1" applyBorder="1" applyAlignment="1">
      <alignment horizontal="left" vertical="center"/>
    </xf>
    <xf numFmtId="9" fontId="12" fillId="6" borderId="0" xfId="30" applyFont="1" applyFill="1" applyBorder="1" applyAlignment="1">
      <alignment horizontal="center" vertical="center"/>
    </xf>
    <xf numFmtId="0" fontId="26" fillId="8" borderId="3" xfId="0" applyFont="1" applyFill="1" applyBorder="1"/>
    <xf numFmtId="0" fontId="26" fillId="0" borderId="3" xfId="0" applyFont="1" applyBorder="1"/>
    <xf numFmtId="1" fontId="26" fillId="6" borderId="3" xfId="0" applyNumberFormat="1" applyFont="1" applyFill="1" applyBorder="1"/>
    <xf numFmtId="49" fontId="26" fillId="0" borderId="3" xfId="0" applyNumberFormat="1" applyFont="1" applyBorder="1"/>
    <xf numFmtId="0" fontId="26" fillId="6" borderId="3" xfId="0" applyFont="1" applyFill="1" applyBorder="1"/>
    <xf numFmtId="1" fontId="26" fillId="8" borderId="3" xfId="0" applyNumberFormat="1" applyFont="1" applyFill="1" applyBorder="1"/>
    <xf numFmtId="0" fontId="26" fillId="9" borderId="3" xfId="0" applyFont="1" applyFill="1" applyBorder="1"/>
    <xf numFmtId="1" fontId="26" fillId="9" borderId="3" xfId="0" applyNumberFormat="1" applyFont="1" applyFill="1" applyBorder="1"/>
    <xf numFmtId="0" fontId="1" fillId="3" borderId="0" xfId="0" applyFont="1" applyFill="1"/>
    <xf numFmtId="0" fontId="1" fillId="3" borderId="0" xfId="1" applyFont="1" applyFill="1" applyBorder="1" applyAlignment="1">
      <alignment horizontal="left" vertical="center"/>
    </xf>
    <xf numFmtId="0" fontId="1" fillId="3" borderId="0" xfId="1" applyFont="1" applyFill="1" applyBorder="1" applyAlignment="1">
      <alignment horizontal="center" vertical="center"/>
    </xf>
    <xf numFmtId="1" fontId="1" fillId="3" borderId="0" xfId="1" applyNumberFormat="1" applyFont="1" applyFill="1" applyBorder="1" applyAlignment="1">
      <alignment horizontal="center" vertical="center"/>
    </xf>
    <xf numFmtId="0" fontId="1" fillId="6" borderId="0" xfId="1" applyFont="1" applyFill="1" applyBorder="1" applyAlignment="1">
      <alignment horizontal="center" vertical="center"/>
    </xf>
    <xf numFmtId="0" fontId="27" fillId="0" borderId="0" xfId="0" applyFont="1"/>
    <xf numFmtId="0" fontId="27" fillId="3" borderId="0" xfId="0" applyFont="1" applyFill="1" applyAlignment="1">
      <alignment vertical="center"/>
    </xf>
    <xf numFmtId="0" fontId="16" fillId="5" borderId="0" xfId="1" applyFont="1" applyFill="1" applyBorder="1" applyAlignment="1">
      <alignment horizontal="left" vertical="center"/>
    </xf>
    <xf numFmtId="1" fontId="16" fillId="5" borderId="0" xfId="1" applyNumberFormat="1" applyFont="1" applyFill="1" applyBorder="1" applyAlignment="1">
      <alignment horizontal="center" vertical="center"/>
    </xf>
    <xf numFmtId="0" fontId="16" fillId="5" borderId="0" xfId="1" applyFont="1" applyFill="1" applyBorder="1" applyAlignment="1">
      <alignment horizontal="center" vertical="center"/>
    </xf>
    <xf numFmtId="0" fontId="28" fillId="3" borderId="0" xfId="0" applyFont="1" applyFill="1"/>
    <xf numFmtId="0" fontId="27" fillId="0" borderId="0" xfId="0" applyFont="1" applyAlignment="1">
      <alignment vertical="center"/>
    </xf>
    <xf numFmtId="0" fontId="27" fillId="3" borderId="0" xfId="0" applyFont="1" applyFill="1"/>
    <xf numFmtId="1" fontId="16" fillId="5" borderId="0" xfId="1" applyNumberFormat="1" applyFont="1" applyFill="1" applyBorder="1" applyAlignment="1">
      <alignment horizontal="left" vertical="center"/>
    </xf>
    <xf numFmtId="1" fontId="16" fillId="4" borderId="0" xfId="1" applyNumberFormat="1" applyFont="1" applyFill="1" applyBorder="1" applyAlignment="1">
      <alignment horizontal="center" vertical="center"/>
    </xf>
    <xf numFmtId="9" fontId="3" fillId="0" borderId="0" xfId="0" applyNumberFormat="1" applyFont="1"/>
    <xf numFmtId="0" fontId="12" fillId="5" borderId="0" xfId="0" applyFont="1" applyFill="1" applyAlignment="1">
      <alignment horizontal="center" vertical="center"/>
    </xf>
    <xf numFmtId="0" fontId="20" fillId="5" borderId="0" xfId="1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/>
    </xf>
    <xf numFmtId="1" fontId="12" fillId="0" borderId="0" xfId="1" applyNumberFormat="1" applyFont="1" applyFill="1" applyBorder="1" applyAlignment="1">
      <alignment horizontal="center" vertical="center"/>
    </xf>
    <xf numFmtId="0" fontId="0" fillId="0" borderId="0" xfId="1" applyFont="1" applyFill="1" applyBorder="1"/>
    <xf numFmtId="0" fontId="31" fillId="3" borderId="0" xfId="0" applyFont="1" applyFill="1"/>
    <xf numFmtId="0" fontId="31" fillId="0" borderId="0" xfId="0" applyFont="1"/>
    <xf numFmtId="0" fontId="31" fillId="3" borderId="0" xfId="1" applyFont="1" applyFill="1" applyBorder="1"/>
    <xf numFmtId="0" fontId="10" fillId="4" borderId="0" xfId="1" applyFont="1" applyFill="1" applyBorder="1" applyAlignment="1"/>
    <xf numFmtId="0" fontId="10" fillId="4" borderId="0" xfId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1" applyNumberFormat="1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12" fillId="5" borderId="0" xfId="1" applyFont="1" applyFill="1" applyBorder="1" applyAlignment="1">
      <alignment horizontal="left"/>
    </xf>
    <xf numFmtId="0" fontId="12" fillId="5" borderId="0" xfId="1" applyFont="1" applyFill="1" applyBorder="1" applyAlignment="1">
      <alignment horizontal="center"/>
    </xf>
    <xf numFmtId="0" fontId="16" fillId="5" borderId="0" xfId="0" applyFont="1" applyFill="1" applyAlignment="1">
      <alignment horizontal="left"/>
    </xf>
    <xf numFmtId="0" fontId="16" fillId="5" borderId="0" xfId="0" applyFont="1" applyFill="1" applyAlignment="1">
      <alignment horizontal="left" vertical="center"/>
    </xf>
    <xf numFmtId="164" fontId="1" fillId="3" borderId="0" xfId="1" applyNumberFormat="1" applyFont="1" applyFill="1" applyBorder="1" applyAlignment="1">
      <alignment horizontal="center" vertical="center"/>
    </xf>
    <xf numFmtId="2" fontId="1" fillId="3" borderId="0" xfId="1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164" fontId="1" fillId="6" borderId="0" xfId="1" applyNumberFormat="1" applyFont="1" applyFill="1" applyBorder="1" applyAlignment="1">
      <alignment horizontal="center" vertical="center"/>
    </xf>
    <xf numFmtId="1" fontId="1" fillId="6" borderId="0" xfId="1" applyNumberFormat="1" applyFont="1" applyFill="1" applyBorder="1" applyAlignment="1">
      <alignment horizontal="center" vertical="center"/>
    </xf>
    <xf numFmtId="2" fontId="1" fillId="6" borderId="0" xfId="1" applyNumberFormat="1" applyFont="1" applyFill="1" applyBorder="1" applyAlignment="1">
      <alignment horizontal="center" vertical="center"/>
    </xf>
    <xf numFmtId="1" fontId="34" fillId="6" borderId="0" xfId="1" applyNumberFormat="1" applyFont="1" applyFill="1" applyBorder="1" applyAlignment="1">
      <alignment horizontal="center" vertical="center"/>
    </xf>
    <xf numFmtId="2" fontId="34" fillId="6" borderId="0" xfId="1" applyNumberFormat="1" applyFont="1" applyFill="1" applyBorder="1" applyAlignment="1">
      <alignment horizontal="center" vertical="center"/>
    </xf>
    <xf numFmtId="1" fontId="35" fillId="6" borderId="0" xfId="1" applyNumberFormat="1" applyFont="1" applyFill="1" applyBorder="1" applyAlignment="1">
      <alignment horizontal="center" vertical="center"/>
    </xf>
    <xf numFmtId="0" fontId="12" fillId="5" borderId="0" xfId="1" applyFont="1" applyFill="1" applyBorder="1" applyAlignment="1">
      <alignment horizontal="left" vertical="center"/>
    </xf>
    <xf numFmtId="2" fontId="12" fillId="5" borderId="0" xfId="1" applyNumberFormat="1" applyFont="1" applyFill="1" applyBorder="1" applyAlignment="1">
      <alignment horizontal="left" vertical="center"/>
    </xf>
    <xf numFmtId="0" fontId="36" fillId="5" borderId="0" xfId="0" applyFont="1" applyFill="1" applyAlignment="1">
      <alignment horizontal="left" vertical="center"/>
    </xf>
    <xf numFmtId="0" fontId="12" fillId="3" borderId="0" xfId="1" applyFont="1" applyFill="1" applyBorder="1" applyAlignment="1">
      <alignment horizontal="left"/>
    </xf>
    <xf numFmtId="0" fontId="12" fillId="3" borderId="0" xfId="1" applyFont="1" applyFill="1" applyBorder="1" applyAlignment="1">
      <alignment horizontal="center"/>
    </xf>
    <xf numFmtId="1" fontId="12" fillId="3" borderId="0" xfId="1" applyNumberFormat="1" applyFont="1" applyFill="1" applyBorder="1" applyAlignment="1">
      <alignment horizontal="center"/>
    </xf>
    <xf numFmtId="2" fontId="12" fillId="3" borderId="0" xfId="1" applyNumberFormat="1" applyFont="1" applyFill="1" applyBorder="1" applyAlignment="1">
      <alignment horizontal="center"/>
    </xf>
    <xf numFmtId="0" fontId="36" fillId="3" borderId="0" xfId="0" applyFont="1" applyFill="1"/>
    <xf numFmtId="164" fontId="1" fillId="0" borderId="0" xfId="1" applyNumberFormat="1" applyFont="1" applyFill="1" applyBorder="1" applyAlignment="1">
      <alignment horizontal="center" vertical="center"/>
    </xf>
    <xf numFmtId="1" fontId="1" fillId="0" borderId="0" xfId="1" applyNumberFormat="1" applyFont="1" applyFill="1" applyBorder="1" applyAlignment="1">
      <alignment horizontal="center" vertical="center"/>
    </xf>
    <xf numFmtId="2" fontId="1" fillId="0" borderId="0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0" borderId="0" xfId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center" vertical="center"/>
    </xf>
    <xf numFmtId="49" fontId="0" fillId="0" borderId="0" xfId="0" applyNumberFormat="1"/>
    <xf numFmtId="49" fontId="4" fillId="3" borderId="0" xfId="0" applyNumberFormat="1" applyFont="1" applyFill="1"/>
    <xf numFmtId="49" fontId="16" fillId="3" borderId="0" xfId="0" applyNumberFormat="1" applyFont="1" applyFill="1"/>
    <xf numFmtId="49" fontId="23" fillId="3" borderId="0" xfId="0" applyNumberFormat="1" applyFont="1" applyFill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32" fillId="3" borderId="0" xfId="0" applyNumberFormat="1" applyFont="1" applyFill="1" applyAlignment="1">
      <alignment horizontal="center" vertical="center"/>
    </xf>
    <xf numFmtId="49" fontId="27" fillId="0" borderId="0" xfId="0" applyNumberFormat="1" applyFont="1"/>
    <xf numFmtId="49" fontId="27" fillId="0" borderId="0" xfId="0" applyNumberFormat="1" applyFont="1" applyAlignment="1">
      <alignment vertical="center"/>
    </xf>
    <xf numFmtId="1" fontId="20" fillId="5" borderId="0" xfId="1" applyNumberFormat="1" applyFont="1" applyFill="1" applyBorder="1" applyAlignment="1">
      <alignment horizontal="center" vertical="center"/>
    </xf>
    <xf numFmtId="1" fontId="33" fillId="3" borderId="0" xfId="0" applyNumberFormat="1" applyFont="1" applyFill="1"/>
    <xf numFmtId="0" fontId="19" fillId="3" borderId="0" xfId="0" applyFont="1" applyFill="1" applyAlignment="1">
      <alignment horizontal="center" wrapText="1"/>
    </xf>
    <xf numFmtId="0" fontId="38" fillId="4" borderId="0" xfId="1" applyFont="1" applyFill="1" applyBorder="1" applyAlignment="1"/>
    <xf numFmtId="0" fontId="38" fillId="4" borderId="0" xfId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6" fillId="4" borderId="0" xfId="1" applyFont="1" applyFill="1" applyBorder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39" fillId="4" borderId="0" xfId="0" applyFont="1" applyFill="1"/>
    <xf numFmtId="0" fontId="40" fillId="4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41" fillId="3" borderId="0" xfId="0" applyFont="1" applyFill="1"/>
    <xf numFmtId="0" fontId="41" fillId="3" borderId="0" xfId="0" applyFont="1" applyFill="1" applyAlignment="1">
      <alignment horizontal="center"/>
    </xf>
    <xf numFmtId="1" fontId="41" fillId="3" borderId="0" xfId="1" applyNumberFormat="1" applyFont="1" applyFill="1" applyBorder="1" applyAlignment="1">
      <alignment horizontal="center"/>
    </xf>
    <xf numFmtId="0" fontId="41" fillId="3" borderId="0" xfId="1" applyFont="1" applyFill="1" applyBorder="1" applyAlignment="1">
      <alignment horizontal="left" vertical="center"/>
    </xf>
    <xf numFmtId="164" fontId="41" fillId="3" borderId="0" xfId="1" applyNumberFormat="1" applyFont="1" applyFill="1" applyBorder="1" applyAlignment="1">
      <alignment horizontal="center" vertical="center"/>
    </xf>
    <xf numFmtId="1" fontId="41" fillId="3" borderId="0" xfId="1" applyNumberFormat="1" applyFont="1" applyFill="1" applyBorder="1" applyAlignment="1">
      <alignment horizontal="center" vertical="center"/>
    </xf>
    <xf numFmtId="2" fontId="41" fillId="3" borderId="0" xfId="1" applyNumberFormat="1" applyFont="1" applyFill="1" applyBorder="1" applyAlignment="1">
      <alignment horizontal="center" vertical="center"/>
    </xf>
    <xf numFmtId="0" fontId="4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2" fillId="6" borderId="0" xfId="1" applyFont="1" applyFill="1" applyBorder="1" applyAlignment="1">
      <alignment horizontal="left" vertical="center"/>
    </xf>
    <xf numFmtId="0" fontId="42" fillId="3" borderId="0" xfId="1" applyFont="1" applyFill="1" applyBorder="1" applyAlignment="1">
      <alignment horizontal="left" vertical="center"/>
    </xf>
    <xf numFmtId="0" fontId="43" fillId="5" borderId="0" xfId="1" applyFont="1" applyFill="1" applyBorder="1" applyAlignment="1">
      <alignment horizontal="left"/>
    </xf>
    <xf numFmtId="0" fontId="43" fillId="5" borderId="0" xfId="1" applyFont="1" applyFill="1" applyBorder="1" applyAlignment="1">
      <alignment horizontal="center"/>
    </xf>
    <xf numFmtId="1" fontId="12" fillId="5" borderId="0" xfId="1" applyNumberFormat="1" applyFont="1" applyFill="1" applyBorder="1" applyAlignment="1">
      <alignment horizontal="center"/>
    </xf>
    <xf numFmtId="1" fontId="43" fillId="5" borderId="0" xfId="1" applyNumberFormat="1" applyFont="1" applyFill="1" applyBorder="1" applyAlignment="1">
      <alignment horizontal="center"/>
    </xf>
    <xf numFmtId="1" fontId="20" fillId="4" borderId="0" xfId="1" applyNumberFormat="1" applyFont="1" applyFill="1" applyBorder="1" applyAlignment="1">
      <alignment horizontal="center"/>
    </xf>
    <xf numFmtId="0" fontId="44" fillId="0" borderId="0" xfId="0" applyFont="1"/>
  </cellXfs>
  <cellStyles count="3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Input 2" xfId="29" xr:uid="{98E21608-A3FA-43FE-9BBE-2B45BFEE34DB}"/>
    <cellStyle name="Normal" xfId="0" builtinId="0"/>
    <cellStyle name="Note" xfId="1" builtinId="10"/>
    <cellStyle name="Note 2" xfId="28" xr:uid="{1BA0640D-722B-435C-9AA3-DCF659B497F3}"/>
    <cellStyle name="Per cent" xfId="30" builtinId="5"/>
  </cellStyles>
  <dxfs count="0"/>
  <tableStyles count="0" defaultTableStyle="TableStyleMedium2" defaultPivotStyle="PivotStyleLight16"/>
  <colors>
    <mruColors>
      <color rgb="FFFF5757"/>
      <color rgb="FF1A53FF"/>
      <color rgb="FFFF4343"/>
      <color rgb="FFB30000"/>
      <color rgb="FFFFA7A7"/>
      <color rgb="FFEBAF57"/>
      <color rgb="FFE9A745"/>
      <color rgb="FFFFFF99"/>
      <color rgb="FFF7FA90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22CD-0B5A-4B34-844C-0F951ADF8B09}">
  <sheetPr>
    <pageSetUpPr fitToPage="1"/>
  </sheetPr>
  <dimension ref="A2:AC156"/>
  <sheetViews>
    <sheetView showGridLines="0" tabSelected="1" topLeftCell="A23" zoomScale="75" zoomScaleNormal="75" zoomScalePageLayoutView="150" workbookViewId="0">
      <selection activeCell="S123" sqref="S123"/>
    </sheetView>
  </sheetViews>
  <sheetFormatPr defaultColWidth="8.85546875" defaultRowHeight="21"/>
  <cols>
    <col min="2" max="2" width="13.140625" customWidth="1"/>
    <col min="3" max="3" width="20.140625" customWidth="1"/>
    <col min="4" max="4" width="38.85546875" customWidth="1"/>
    <col min="5" max="5" width="11.140625" customWidth="1"/>
    <col min="6" max="8" width="12.140625" style="12" customWidth="1"/>
    <col min="9" max="9" width="11.42578125" style="12" customWidth="1"/>
    <col min="10" max="10" width="2.5703125" customWidth="1"/>
    <col min="11" max="11" width="10.28515625" style="12" customWidth="1"/>
    <col min="12" max="12" width="15.85546875" customWidth="1"/>
    <col min="13" max="13" width="16.140625" style="108" customWidth="1"/>
    <col min="14" max="14" width="17.42578125" style="15" customWidth="1"/>
    <col min="15" max="15" width="15.140625" bestFit="1" customWidth="1"/>
    <col min="17" max="17" width="8.85546875" customWidth="1"/>
    <col min="18" max="18" width="15.140625" bestFit="1" customWidth="1"/>
    <col min="19" max="19" width="8.85546875" customWidth="1"/>
    <col min="23" max="23" width="8.85546875" customWidth="1"/>
    <col min="28" max="28" width="8.85546875" customWidth="1"/>
    <col min="30" max="30" width="8.85546875" customWidth="1"/>
  </cols>
  <sheetData>
    <row r="2" spans="1:29" ht="45.75">
      <c r="B2" s="17" t="s">
        <v>119</v>
      </c>
      <c r="C2" s="17"/>
      <c r="D2" s="5"/>
      <c r="E2" s="6"/>
      <c r="F2" s="6"/>
      <c r="G2" s="6"/>
      <c r="H2" s="6"/>
      <c r="I2" s="6"/>
      <c r="J2" s="5"/>
      <c r="K2" s="10"/>
      <c r="L2" s="10">
        <v>550</v>
      </c>
    </row>
    <row r="3" spans="1:29" ht="30.75">
      <c r="B3" s="16" t="s">
        <v>17</v>
      </c>
      <c r="C3" s="16"/>
      <c r="D3" s="75"/>
      <c r="E3" s="76"/>
      <c r="F3" s="76"/>
      <c r="G3" s="76"/>
      <c r="H3" s="9"/>
      <c r="I3" s="9"/>
      <c r="J3" s="9"/>
      <c r="K3" s="9"/>
      <c r="L3" s="9"/>
    </row>
    <row r="4" spans="1:29" ht="38.450000000000003" customHeight="1"/>
    <row r="5" spans="1:29" s="2" customFormat="1" ht="36.75" customHeight="1">
      <c r="A5" s="19"/>
      <c r="B5" s="17" t="s">
        <v>73</v>
      </c>
      <c r="C5" s="17"/>
      <c r="D5" s="5"/>
      <c r="E5" s="6"/>
      <c r="F5" s="6"/>
      <c r="G5" s="6"/>
      <c r="H5" s="6"/>
      <c r="I5" s="6"/>
      <c r="J5" s="5"/>
      <c r="K5" s="10"/>
      <c r="L5" s="10">
        <v>420</v>
      </c>
      <c r="M5" s="109"/>
    </row>
    <row r="6" spans="1:29" s="1" customFormat="1" ht="31.5">
      <c r="A6" s="20"/>
      <c r="B6" s="16" t="s">
        <v>17</v>
      </c>
      <c r="C6" s="16"/>
      <c r="D6" s="75"/>
      <c r="E6" s="76"/>
      <c r="F6" s="76"/>
      <c r="G6" s="76"/>
      <c r="H6" s="9"/>
      <c r="I6" s="9"/>
      <c r="J6" s="9"/>
      <c r="K6" s="9"/>
      <c r="L6" s="9"/>
      <c r="M6" s="109"/>
    </row>
    <row r="7" spans="1:29" ht="26.45" customHeight="1">
      <c r="A7" s="3"/>
      <c r="B7" s="48"/>
      <c r="C7" s="48"/>
      <c r="D7" s="48"/>
      <c r="E7" s="77"/>
      <c r="F7" s="77"/>
      <c r="G7" s="77"/>
      <c r="H7" s="77"/>
      <c r="I7" s="78"/>
      <c r="J7" s="79"/>
      <c r="K7" s="48"/>
      <c r="L7" s="48"/>
      <c r="M7" s="10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21" customHeight="1">
      <c r="A8" s="3"/>
      <c r="B8" s="33" t="s">
        <v>55</v>
      </c>
      <c r="C8" s="11"/>
      <c r="D8" s="80"/>
      <c r="E8" s="81"/>
      <c r="F8" s="81"/>
      <c r="G8" s="81"/>
      <c r="H8" s="81"/>
      <c r="I8" s="81"/>
      <c r="J8" s="82"/>
      <c r="K8" s="80"/>
      <c r="L8" s="28"/>
      <c r="M8" s="109"/>
      <c r="N8" s="35"/>
      <c r="O8" s="35"/>
      <c r="P8" s="35"/>
      <c r="Q8" s="35"/>
      <c r="R8" s="35"/>
      <c r="S8" s="23"/>
      <c r="T8" s="23"/>
      <c r="U8" s="23"/>
      <c r="V8" s="23"/>
      <c r="W8" s="3"/>
      <c r="X8" s="23"/>
      <c r="Y8" s="23"/>
      <c r="Z8" s="23"/>
      <c r="AA8" s="23"/>
      <c r="AB8" s="23"/>
      <c r="AC8" s="3"/>
    </row>
    <row r="9" spans="1:29" s="8" customFormat="1" ht="15" customHeight="1">
      <c r="A9" s="21"/>
      <c r="B9" s="30" t="s">
        <v>54</v>
      </c>
      <c r="C9" s="30" t="s">
        <v>6</v>
      </c>
      <c r="D9" s="30" t="s">
        <v>0</v>
      </c>
      <c r="E9" s="13" t="s">
        <v>7</v>
      </c>
      <c r="F9" s="13" t="s">
        <v>2</v>
      </c>
      <c r="G9" s="13" t="s">
        <v>5</v>
      </c>
      <c r="H9" s="13" t="s">
        <v>2</v>
      </c>
      <c r="I9" s="13" t="s">
        <v>5</v>
      </c>
      <c r="J9" s="83"/>
      <c r="K9" s="13" t="s">
        <v>4</v>
      </c>
      <c r="L9" s="13" t="s">
        <v>4</v>
      </c>
      <c r="M9" s="109"/>
      <c r="N9" s="21"/>
      <c r="O9" s="119"/>
      <c r="P9" s="21"/>
      <c r="Q9" s="21"/>
      <c r="R9" s="21"/>
      <c r="S9" s="21"/>
      <c r="T9" s="21"/>
      <c r="U9" s="119"/>
      <c r="V9" s="21"/>
      <c r="W9" s="21"/>
      <c r="X9" s="21"/>
      <c r="Y9" s="21"/>
      <c r="Z9" s="119"/>
      <c r="AA9" s="21"/>
      <c r="AB9" s="21"/>
      <c r="AC9" s="21"/>
    </row>
    <row r="10" spans="1:29" s="7" customFormat="1" ht="14.25" customHeight="1">
      <c r="A10" s="4"/>
      <c r="B10" s="66"/>
      <c r="C10" s="66"/>
      <c r="D10" s="66"/>
      <c r="E10" s="67"/>
      <c r="F10" s="67" t="s">
        <v>15</v>
      </c>
      <c r="G10" s="67" t="s">
        <v>15</v>
      </c>
      <c r="H10" s="67" t="s">
        <v>8</v>
      </c>
      <c r="I10" s="68" t="s">
        <v>8</v>
      </c>
      <c r="J10" s="83"/>
      <c r="K10" s="64" t="s">
        <v>1</v>
      </c>
      <c r="L10" s="67" t="s">
        <v>9</v>
      </c>
      <c r="M10" s="110"/>
      <c r="N10" s="4"/>
      <c r="O10" s="119"/>
      <c r="P10" s="4"/>
      <c r="Q10" s="4"/>
      <c r="R10" s="4"/>
      <c r="S10" s="4"/>
      <c r="T10" s="4"/>
      <c r="U10" s="119"/>
      <c r="V10" s="4"/>
      <c r="W10" s="4"/>
      <c r="X10" s="4"/>
      <c r="Y10" s="4"/>
      <c r="Z10" s="119"/>
      <c r="AA10" s="4"/>
      <c r="AB10" s="4"/>
      <c r="AC10" s="4"/>
    </row>
    <row r="11" spans="1:29" s="3" customFormat="1" ht="11.25" customHeight="1">
      <c r="B11" s="49"/>
      <c r="C11" s="49"/>
      <c r="D11" s="49"/>
      <c r="E11" s="84"/>
      <c r="F11" s="51"/>
      <c r="G11" s="85"/>
      <c r="H11" s="51"/>
      <c r="I11" s="85"/>
      <c r="J11" s="86"/>
      <c r="K11" s="50"/>
      <c r="L11" s="51"/>
      <c r="M11" s="109"/>
    </row>
    <row r="12" spans="1:29" s="3" customFormat="1">
      <c r="B12" s="38" t="s">
        <v>35</v>
      </c>
      <c r="C12" s="38"/>
      <c r="D12" s="29"/>
      <c r="E12" s="87"/>
      <c r="F12" s="88"/>
      <c r="G12" s="89"/>
      <c r="H12" s="26"/>
      <c r="I12" s="89"/>
      <c r="J12" s="86"/>
      <c r="K12" s="39"/>
      <c r="L12" s="26"/>
      <c r="M12" s="109"/>
    </row>
    <row r="13" spans="1:29">
      <c r="A13" s="3"/>
      <c r="B13" s="29" t="s">
        <v>19</v>
      </c>
      <c r="C13" s="29"/>
      <c r="D13" s="29" t="s">
        <v>3</v>
      </c>
      <c r="E13" s="87">
        <v>2</v>
      </c>
      <c r="F13" s="88">
        <v>879</v>
      </c>
      <c r="G13" s="89">
        <v>81.63</v>
      </c>
      <c r="H13" s="26">
        <v>864</v>
      </c>
      <c r="I13" s="89">
        <v>80.31</v>
      </c>
      <c r="J13" s="86"/>
      <c r="K13" s="52">
        <v>4</v>
      </c>
      <c r="L13" s="26">
        <f>SUM(H13*K13)</f>
        <v>3456</v>
      </c>
      <c r="M13" s="107"/>
      <c r="N13" s="3"/>
      <c r="O13" s="3"/>
      <c r="P13" s="35"/>
      <c r="Q13" s="35"/>
      <c r="R13" s="35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.75" customHeight="1">
      <c r="A14" s="3"/>
      <c r="B14" s="49"/>
      <c r="C14" s="49"/>
      <c r="D14" s="49"/>
      <c r="E14" s="84"/>
      <c r="F14" s="51"/>
      <c r="G14" s="85"/>
      <c r="H14" s="27"/>
      <c r="I14" s="85"/>
      <c r="J14" s="86"/>
      <c r="K14" s="50"/>
      <c r="L14" s="27"/>
      <c r="M14" s="10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s="3"/>
      <c r="B15" s="38" t="s">
        <v>36</v>
      </c>
      <c r="C15" s="38"/>
      <c r="D15" s="29"/>
      <c r="E15" s="87"/>
      <c r="F15" s="88"/>
      <c r="G15" s="89"/>
      <c r="H15" s="26"/>
      <c r="I15" s="89"/>
      <c r="J15" s="86"/>
      <c r="K15" s="39"/>
      <c r="L15" s="26"/>
      <c r="M15" s="10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s="3"/>
      <c r="B16" s="29" t="s">
        <v>32</v>
      </c>
      <c r="C16" s="29"/>
      <c r="D16" s="29" t="s">
        <v>10</v>
      </c>
      <c r="E16" s="87">
        <v>2</v>
      </c>
      <c r="F16" s="88">
        <v>1028</v>
      </c>
      <c r="G16" s="89">
        <v>95.48</v>
      </c>
      <c r="H16" s="26">
        <v>1012</v>
      </c>
      <c r="I16" s="89">
        <v>94.05</v>
      </c>
      <c r="J16" s="86"/>
      <c r="K16" s="52">
        <v>32</v>
      </c>
      <c r="L16" s="26">
        <f t="shared" ref="L16" si="0">SUM(H16*K16)</f>
        <v>32384</v>
      </c>
      <c r="M16" s="107"/>
      <c r="N16" s="3"/>
      <c r="O16" s="25"/>
      <c r="P16" s="23"/>
      <c r="Q16" s="23"/>
      <c r="R16" s="3"/>
      <c r="S16" s="24"/>
      <c r="T16" s="24"/>
      <c r="U16" s="25"/>
      <c r="V16" s="23"/>
      <c r="W16" s="3"/>
      <c r="X16" s="24"/>
      <c r="Y16" s="24"/>
      <c r="Z16" s="25"/>
      <c r="AA16" s="25"/>
      <c r="AB16" s="23"/>
      <c r="AC16" s="3"/>
    </row>
    <row r="17" spans="1:29">
      <c r="A17" s="3"/>
      <c r="B17" s="29" t="s">
        <v>20</v>
      </c>
      <c r="C17" s="29"/>
      <c r="D17" s="29" t="s">
        <v>18</v>
      </c>
      <c r="E17" s="87">
        <v>2.5</v>
      </c>
      <c r="F17" s="88">
        <v>1169</v>
      </c>
      <c r="G17" s="89">
        <v>108.62</v>
      </c>
      <c r="H17" s="26">
        <v>1150</v>
      </c>
      <c r="I17" s="89">
        <v>106.87</v>
      </c>
      <c r="J17" s="86"/>
      <c r="K17" s="52">
        <v>20</v>
      </c>
      <c r="L17" s="26">
        <f>SUM(H17*K17)</f>
        <v>23000</v>
      </c>
      <c r="M17" s="107"/>
      <c r="N17" s="3"/>
      <c r="O17" s="24"/>
      <c r="P17" s="24"/>
      <c r="Q17" s="23"/>
      <c r="R17" s="3"/>
      <c r="S17" s="23"/>
      <c r="T17" s="23"/>
      <c r="U17" s="24"/>
      <c r="V17" s="24"/>
      <c r="W17" s="3"/>
      <c r="X17" s="23"/>
      <c r="Y17" s="23"/>
      <c r="Z17" s="24"/>
      <c r="AA17" s="24"/>
      <c r="AB17" s="23"/>
      <c r="AC17" s="3"/>
    </row>
    <row r="18" spans="1:29">
      <c r="A18" s="3"/>
      <c r="B18" s="29" t="s">
        <v>21</v>
      </c>
      <c r="C18" s="29"/>
      <c r="D18" s="29" t="s">
        <v>10</v>
      </c>
      <c r="E18" s="87">
        <v>2</v>
      </c>
      <c r="F18" s="88">
        <v>1188</v>
      </c>
      <c r="G18" s="89">
        <v>110.4</v>
      </c>
      <c r="H18" s="26">
        <v>1172</v>
      </c>
      <c r="I18" s="89">
        <v>108.87</v>
      </c>
      <c r="J18" s="86"/>
      <c r="K18" s="52">
        <v>35</v>
      </c>
      <c r="L18" s="26">
        <f>SUM(H18*K18)</f>
        <v>41020</v>
      </c>
      <c r="M18" s="107"/>
      <c r="N18" s="3"/>
      <c r="O18" s="24"/>
      <c r="P18" s="24"/>
      <c r="Q18" s="23"/>
      <c r="R18" s="3"/>
      <c r="S18" s="23"/>
      <c r="T18" s="23"/>
      <c r="U18" s="24"/>
      <c r="V18" s="24"/>
      <c r="W18" s="3"/>
      <c r="X18" s="23"/>
      <c r="Y18" s="23"/>
      <c r="Z18" s="24"/>
      <c r="AA18" s="24"/>
      <c r="AB18" s="23"/>
      <c r="AC18" s="3"/>
    </row>
    <row r="19" spans="1:29">
      <c r="A19" s="3"/>
      <c r="B19" s="29" t="s">
        <v>39</v>
      </c>
      <c r="C19" s="29"/>
      <c r="D19" s="29" t="s">
        <v>10</v>
      </c>
      <c r="E19" s="87">
        <v>2</v>
      </c>
      <c r="F19" s="88">
        <v>1201</v>
      </c>
      <c r="G19" s="89">
        <v>111.53</v>
      </c>
      <c r="H19" s="26">
        <v>1184</v>
      </c>
      <c r="I19" s="89">
        <v>109.99</v>
      </c>
      <c r="J19" s="86"/>
      <c r="K19" s="52">
        <v>27</v>
      </c>
      <c r="L19" s="26">
        <f>SUM(H19*K19)</f>
        <v>31968</v>
      </c>
      <c r="M19" s="107"/>
      <c r="N19" s="3"/>
      <c r="O19" s="25"/>
      <c r="P19" s="23"/>
      <c r="Q19" s="23"/>
      <c r="U19" s="25"/>
      <c r="V19" s="23"/>
      <c r="W19" s="3"/>
      <c r="X19" s="24"/>
      <c r="Y19" s="24"/>
      <c r="Z19" s="25"/>
      <c r="AA19" s="25"/>
      <c r="AB19" s="23"/>
      <c r="AC19" s="3"/>
    </row>
    <row r="20" spans="1:29" ht="9.75" customHeight="1">
      <c r="A20" s="3"/>
      <c r="B20" s="49"/>
      <c r="C20" s="49"/>
      <c r="D20" s="49"/>
      <c r="E20" s="84"/>
      <c r="F20" s="51"/>
      <c r="G20" s="85"/>
      <c r="H20" s="27"/>
      <c r="I20" s="85"/>
      <c r="J20" s="86"/>
      <c r="K20" s="50"/>
      <c r="L20" s="27"/>
      <c r="M20" s="107"/>
      <c r="N20" s="3"/>
      <c r="O20" s="3"/>
      <c r="P20" s="3"/>
      <c r="Q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9.75" customHeight="1">
      <c r="A21" s="3"/>
      <c r="B21" s="49"/>
      <c r="C21" s="49"/>
      <c r="D21" s="49"/>
      <c r="E21" s="84"/>
      <c r="F21" s="51"/>
      <c r="G21" s="85"/>
      <c r="H21" s="27"/>
      <c r="I21" s="85"/>
      <c r="J21" s="86"/>
      <c r="K21" s="50"/>
      <c r="L21" s="27"/>
      <c r="M21" s="107"/>
      <c r="N21" s="3"/>
      <c r="O21" s="3"/>
      <c r="P21" s="3"/>
      <c r="Q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s="3"/>
      <c r="B22" s="38" t="s">
        <v>37</v>
      </c>
      <c r="C22" s="38"/>
      <c r="D22" s="29"/>
      <c r="E22" s="87"/>
      <c r="F22" s="88"/>
      <c r="G22" s="89"/>
      <c r="H22" s="26"/>
      <c r="I22" s="89"/>
      <c r="J22" s="86"/>
      <c r="K22" s="39"/>
      <c r="L22" s="26"/>
      <c r="M22" s="107"/>
      <c r="N22" s="3"/>
      <c r="O22" s="3"/>
      <c r="P22" s="3"/>
      <c r="Q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s="3"/>
      <c r="B23" s="29" t="s">
        <v>22</v>
      </c>
      <c r="C23" s="29"/>
      <c r="D23" s="29" t="s">
        <v>11</v>
      </c>
      <c r="E23" s="87">
        <v>2</v>
      </c>
      <c r="F23" s="88">
        <v>1194</v>
      </c>
      <c r="G23" s="89">
        <v>110.93</v>
      </c>
      <c r="H23" s="26">
        <v>1178</v>
      </c>
      <c r="I23" s="89">
        <v>109.41</v>
      </c>
      <c r="J23" s="86"/>
      <c r="K23" s="52">
        <v>6</v>
      </c>
      <c r="L23" s="26">
        <f t="shared" ref="L23:L25" si="1">SUM(H23*K23)</f>
        <v>7068</v>
      </c>
      <c r="M23" s="107"/>
      <c r="N23" s="3"/>
      <c r="O23" s="3"/>
      <c r="P23" s="3"/>
      <c r="Q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s="3"/>
      <c r="B24" s="29" t="s">
        <v>23</v>
      </c>
      <c r="C24" s="29"/>
      <c r="D24" s="29" t="s">
        <v>11</v>
      </c>
      <c r="E24" s="87">
        <v>2</v>
      </c>
      <c r="F24" s="88">
        <v>1302</v>
      </c>
      <c r="G24" s="89">
        <v>120.95</v>
      </c>
      <c r="H24" s="26">
        <v>1284</v>
      </c>
      <c r="I24" s="89">
        <v>119.24</v>
      </c>
      <c r="J24" s="86"/>
      <c r="K24" s="52">
        <v>11</v>
      </c>
      <c r="L24" s="26">
        <f t="shared" si="1"/>
        <v>14124</v>
      </c>
      <c r="M24" s="107"/>
      <c r="N24" s="3"/>
      <c r="O24" s="3"/>
      <c r="P24" s="3"/>
      <c r="Q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s="3"/>
      <c r="B25" s="29" t="s">
        <v>24</v>
      </c>
      <c r="C25" s="29"/>
      <c r="D25" s="29" t="s">
        <v>11</v>
      </c>
      <c r="E25" s="87">
        <v>2</v>
      </c>
      <c r="F25" s="88">
        <v>1314</v>
      </c>
      <c r="G25" s="89">
        <v>122.07</v>
      </c>
      <c r="H25" s="26">
        <v>1297</v>
      </c>
      <c r="I25" s="89">
        <v>120.46</v>
      </c>
      <c r="J25" s="86"/>
      <c r="K25" s="52">
        <v>20</v>
      </c>
      <c r="L25" s="26">
        <f t="shared" si="1"/>
        <v>25940</v>
      </c>
      <c r="M25" s="107"/>
      <c r="N25" s="3"/>
      <c r="O25" s="3"/>
      <c r="P25" s="3"/>
      <c r="Q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s="3"/>
      <c r="B26" s="29" t="s">
        <v>72</v>
      </c>
      <c r="C26" s="29"/>
      <c r="D26" s="29" t="s">
        <v>38</v>
      </c>
      <c r="E26" s="87">
        <v>2.5</v>
      </c>
      <c r="F26" s="88">
        <v>1417</v>
      </c>
      <c r="G26" s="89">
        <v>131.65</v>
      </c>
      <c r="H26" s="26">
        <v>1397</v>
      </c>
      <c r="I26" s="89">
        <v>129.76</v>
      </c>
      <c r="J26" s="86"/>
      <c r="K26" s="52">
        <v>5</v>
      </c>
      <c r="L26" s="26">
        <f t="shared" ref="L26" si="2">SUM(H26*K26)</f>
        <v>6985</v>
      </c>
      <c r="M26" s="107"/>
      <c r="N26" s="3"/>
      <c r="O26" s="3"/>
      <c r="P26" s="3"/>
      <c r="Q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s="3"/>
      <c r="B27" s="29" t="s">
        <v>26</v>
      </c>
      <c r="C27" s="29"/>
      <c r="D27" s="29" t="s">
        <v>11</v>
      </c>
      <c r="E27" s="87">
        <v>2</v>
      </c>
      <c r="F27" s="88">
        <v>1422</v>
      </c>
      <c r="G27" s="89">
        <v>132.09</v>
      </c>
      <c r="H27" s="26">
        <v>1404</v>
      </c>
      <c r="I27" s="89">
        <v>130.46</v>
      </c>
      <c r="J27" s="86"/>
      <c r="K27" s="52">
        <v>8</v>
      </c>
      <c r="L27" s="26">
        <f>SUM(H27*K27)</f>
        <v>11232</v>
      </c>
      <c r="M27" s="107"/>
      <c r="N27" s="35"/>
      <c r="O27" s="35"/>
      <c r="P27" s="35"/>
      <c r="Q27" s="35"/>
      <c r="U27" s="3"/>
      <c r="V27" s="3"/>
      <c r="W27" s="3"/>
      <c r="X27" s="3"/>
      <c r="Y27" s="3"/>
      <c r="Z27" s="3"/>
      <c r="AA27" s="3"/>
      <c r="AB27" s="3"/>
      <c r="AC27" s="3"/>
    </row>
    <row r="28" spans="1:29">
      <c r="A28" s="3"/>
      <c r="B28" s="29" t="s">
        <v>33</v>
      </c>
      <c r="C28" s="29"/>
      <c r="D28" s="29" t="s">
        <v>38</v>
      </c>
      <c r="E28" s="87">
        <v>2.5</v>
      </c>
      <c r="F28" s="90">
        <v>1226</v>
      </c>
      <c r="G28" s="91">
        <v>113.9</v>
      </c>
      <c r="H28" s="92">
        <v>1209</v>
      </c>
      <c r="I28" s="91">
        <v>112.36</v>
      </c>
      <c r="J28" s="86"/>
      <c r="K28" s="52">
        <v>18</v>
      </c>
      <c r="L28" s="26">
        <f>SUM(H28*K28)</f>
        <v>21762</v>
      </c>
      <c r="M28" s="107"/>
      <c r="N28" s="35"/>
      <c r="O28" s="35"/>
      <c r="P28" s="35"/>
      <c r="Q28" s="35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s="3"/>
      <c r="B29" s="29" t="s">
        <v>25</v>
      </c>
      <c r="C29" s="29"/>
      <c r="D29" s="29" t="s">
        <v>11</v>
      </c>
      <c r="E29" s="87">
        <v>2</v>
      </c>
      <c r="F29" s="88">
        <v>1435</v>
      </c>
      <c r="G29" s="89">
        <v>133.33000000000001</v>
      </c>
      <c r="H29" s="26">
        <v>1397</v>
      </c>
      <c r="I29" s="89">
        <v>129.81</v>
      </c>
      <c r="J29" s="86"/>
      <c r="K29" s="52">
        <v>22</v>
      </c>
      <c r="L29" s="26">
        <f>SUM(H29*K29)</f>
        <v>30734</v>
      </c>
      <c r="M29" s="107"/>
      <c r="N29" s="3"/>
    </row>
    <row r="30" spans="1:29">
      <c r="A30" s="3"/>
      <c r="B30" s="29" t="s">
        <v>27</v>
      </c>
      <c r="C30" s="29"/>
      <c r="D30" s="29" t="s">
        <v>11</v>
      </c>
      <c r="E30" s="87">
        <v>2</v>
      </c>
      <c r="F30" s="88">
        <v>1500</v>
      </c>
      <c r="G30" s="89">
        <v>139.38999999999999</v>
      </c>
      <c r="H30" s="26">
        <v>1481</v>
      </c>
      <c r="I30" s="89">
        <v>137.61000000000001</v>
      </c>
      <c r="J30" s="86"/>
      <c r="K30" s="52">
        <v>6</v>
      </c>
      <c r="L30" s="26">
        <f t="shared" ref="L30" si="3">SUM(H30*K30)</f>
        <v>8886</v>
      </c>
      <c r="M30" s="107"/>
      <c r="N30" s="3"/>
    </row>
    <row r="31" spans="1:29">
      <c r="A31" s="3"/>
      <c r="B31" s="29" t="s">
        <v>28</v>
      </c>
      <c r="C31" s="29"/>
      <c r="D31" s="29" t="s">
        <v>11</v>
      </c>
      <c r="E31" s="87">
        <v>2</v>
      </c>
      <c r="F31" s="88">
        <v>1723</v>
      </c>
      <c r="G31" s="89">
        <v>160.08000000000001</v>
      </c>
      <c r="H31" s="26">
        <v>1681</v>
      </c>
      <c r="I31" s="89">
        <v>156.19999999999999</v>
      </c>
      <c r="J31" s="86"/>
      <c r="K31" s="52">
        <v>6</v>
      </c>
      <c r="L31" s="26">
        <f>SUM(H31*K31)</f>
        <v>10086</v>
      </c>
      <c r="M31" s="107"/>
      <c r="N31" s="3"/>
    </row>
    <row r="32" spans="1:29" s="3" customFormat="1" ht="11.25" customHeight="1">
      <c r="B32" s="49"/>
      <c r="C32" s="49"/>
      <c r="D32" s="49"/>
      <c r="E32" s="84"/>
      <c r="F32" s="51"/>
      <c r="G32" s="85"/>
      <c r="H32" s="27"/>
      <c r="I32" s="85"/>
      <c r="J32" s="86"/>
      <c r="K32" s="50"/>
      <c r="L32" s="27"/>
      <c r="M32" s="107"/>
    </row>
    <row r="33" spans="1:29" hidden="1">
      <c r="A33" s="3"/>
      <c r="B33" s="29" t="s">
        <v>29</v>
      </c>
      <c r="C33" s="29"/>
      <c r="D33" s="29" t="s">
        <v>16</v>
      </c>
      <c r="E33" s="87">
        <v>2</v>
      </c>
      <c r="F33" s="88">
        <v>1688</v>
      </c>
      <c r="G33" s="89">
        <v>156.86000000000001</v>
      </c>
      <c r="H33" s="26">
        <v>1669</v>
      </c>
      <c r="I33" s="89">
        <v>155.09</v>
      </c>
      <c r="J33" s="86"/>
      <c r="K33" s="52" t="e">
        <f>SUM(#REF!,#REF!)</f>
        <v>#REF!</v>
      </c>
      <c r="L33" s="26" t="e">
        <f>SUM(H33*K33)</f>
        <v>#REF!</v>
      </c>
      <c r="M33" s="107"/>
      <c r="N33" s="3"/>
    </row>
    <row r="34" spans="1:29">
      <c r="A34" s="3"/>
      <c r="B34" s="38" t="s">
        <v>41</v>
      </c>
      <c r="C34" s="38"/>
      <c r="D34" s="29"/>
      <c r="E34" s="87"/>
      <c r="F34" s="88"/>
      <c r="G34" s="89"/>
      <c r="H34" s="26"/>
      <c r="I34" s="89"/>
      <c r="J34" s="86"/>
      <c r="K34" s="39"/>
      <c r="L34" s="26"/>
      <c r="M34" s="107"/>
      <c r="N34" s="3"/>
    </row>
    <row r="35" spans="1:29">
      <c r="A35" s="3"/>
      <c r="B35" s="29" t="s">
        <v>30</v>
      </c>
      <c r="C35" s="29"/>
      <c r="D35" s="29" t="s">
        <v>16</v>
      </c>
      <c r="E35" s="87">
        <v>2</v>
      </c>
      <c r="F35" s="88">
        <v>1794</v>
      </c>
      <c r="G35" s="89">
        <v>166.64</v>
      </c>
      <c r="H35" s="26">
        <v>1774</v>
      </c>
      <c r="I35" s="89">
        <v>164.77</v>
      </c>
      <c r="J35" s="86"/>
      <c r="K35" s="52">
        <v>21</v>
      </c>
      <c r="L35" s="26">
        <f>SUM(H35*K35)</f>
        <v>37254</v>
      </c>
      <c r="M35" s="107"/>
      <c r="N35" s="3"/>
    </row>
    <row r="36" spans="1:29">
      <c r="A36" s="3"/>
      <c r="B36" s="29" t="s">
        <v>40</v>
      </c>
      <c r="C36" s="29"/>
      <c r="D36" s="29" t="s">
        <v>53</v>
      </c>
      <c r="E36" s="87">
        <v>2.5</v>
      </c>
      <c r="F36" s="88">
        <v>2008</v>
      </c>
      <c r="G36" s="89">
        <v>186.55</v>
      </c>
      <c r="H36" s="26">
        <v>1928</v>
      </c>
      <c r="I36" s="89">
        <v>179.15</v>
      </c>
      <c r="J36" s="86"/>
      <c r="K36" s="52">
        <v>14</v>
      </c>
      <c r="L36" s="26">
        <f>SUM(H36*K36)</f>
        <v>26992</v>
      </c>
      <c r="M36" s="107"/>
      <c r="N36" s="3"/>
    </row>
    <row r="37" spans="1:29" ht="9.75" customHeight="1">
      <c r="A37" s="3"/>
      <c r="B37" s="49"/>
      <c r="C37" s="49"/>
      <c r="D37" s="49"/>
      <c r="E37" s="84"/>
      <c r="F37" s="51"/>
      <c r="G37" s="85"/>
      <c r="H37" s="51"/>
      <c r="I37" s="85"/>
      <c r="J37" s="86"/>
      <c r="K37" s="50"/>
      <c r="L37" s="51"/>
      <c r="M37" s="107"/>
      <c r="N37"/>
    </row>
    <row r="38" spans="1:29" s="59" customFormat="1" ht="21.75" customHeight="1">
      <c r="A38" s="54"/>
      <c r="B38" s="55" t="s">
        <v>57</v>
      </c>
      <c r="C38" s="55"/>
      <c r="D38" s="55"/>
      <c r="E38" s="57"/>
      <c r="F38" s="57"/>
      <c r="G38" s="57"/>
      <c r="H38" s="56"/>
      <c r="I38" s="56"/>
      <c r="J38" s="86"/>
      <c r="K38" s="57">
        <f>SUM(K13,K16:K19,K23:K31,K35:K36)</f>
        <v>255</v>
      </c>
      <c r="L38" s="56">
        <f>SUM(L13,L16:L19,L23:L31,L35:L36)</f>
        <v>332891</v>
      </c>
      <c r="M38" s="111"/>
      <c r="N38" s="58"/>
      <c r="O38" s="54"/>
      <c r="P38" s="54"/>
      <c r="Q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ht="29.45" customHeight="1">
      <c r="A39" s="3"/>
      <c r="B39" s="49"/>
      <c r="C39" s="49"/>
      <c r="D39" s="49"/>
      <c r="E39" s="84"/>
      <c r="F39" s="51"/>
      <c r="G39" s="85"/>
      <c r="H39" s="51"/>
      <c r="I39" s="85"/>
      <c r="J39" s="86"/>
      <c r="K39" s="50"/>
      <c r="L39" s="51"/>
      <c r="M39" s="107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s="32" customFormat="1" ht="19.7" customHeight="1">
      <c r="A40" s="18"/>
      <c r="B40" s="65" t="s">
        <v>59</v>
      </c>
      <c r="C40" s="30"/>
      <c r="D40" s="93"/>
      <c r="E40" s="93"/>
      <c r="F40" s="34"/>
      <c r="G40" s="94"/>
      <c r="H40" s="34"/>
      <c r="I40" s="94"/>
      <c r="J40" s="83"/>
      <c r="K40" s="95"/>
      <c r="L40" s="30"/>
      <c r="M40" s="10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</row>
    <row r="41" spans="1:29" s="32" customFormat="1" ht="19.7" customHeight="1">
      <c r="A41" s="18"/>
      <c r="B41" s="30" t="s">
        <v>54</v>
      </c>
      <c r="C41" s="30" t="s">
        <v>6</v>
      </c>
      <c r="D41" s="30" t="s">
        <v>0</v>
      </c>
      <c r="E41" s="13" t="s">
        <v>7</v>
      </c>
      <c r="F41" s="13" t="s">
        <v>2</v>
      </c>
      <c r="G41" s="13" t="s">
        <v>5</v>
      </c>
      <c r="H41" s="13" t="s">
        <v>2</v>
      </c>
      <c r="I41" s="13" t="s">
        <v>5</v>
      </c>
      <c r="J41" s="83"/>
      <c r="K41" s="13" t="s">
        <v>4</v>
      </c>
      <c r="L41" s="13" t="s">
        <v>4</v>
      </c>
      <c r="M41" s="10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29" s="32" customFormat="1" ht="19.7" customHeight="1">
      <c r="A42" s="18"/>
      <c r="B42" s="66"/>
      <c r="C42" s="66"/>
      <c r="D42" s="66"/>
      <c r="E42" s="67"/>
      <c r="F42" s="67" t="s">
        <v>15</v>
      </c>
      <c r="G42" s="67" t="s">
        <v>15</v>
      </c>
      <c r="H42" s="67" t="s">
        <v>8</v>
      </c>
      <c r="I42" s="68" t="s">
        <v>8</v>
      </c>
      <c r="J42" s="83"/>
      <c r="K42" s="64" t="s">
        <v>1</v>
      </c>
      <c r="L42" s="67" t="s">
        <v>9</v>
      </c>
      <c r="M42" s="10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</row>
    <row r="43" spans="1:29" s="3" customFormat="1" ht="10.5" customHeight="1">
      <c r="B43" s="22"/>
      <c r="C43" s="22"/>
      <c r="D43" s="96"/>
      <c r="E43" s="97"/>
      <c r="F43" s="98"/>
      <c r="G43" s="99"/>
      <c r="H43" s="98"/>
      <c r="I43" s="99"/>
      <c r="J43" s="79"/>
      <c r="K43" s="100"/>
      <c r="L43" s="31"/>
      <c r="M43" s="107"/>
    </row>
    <row r="44" spans="1:29" ht="19.5" customHeight="1">
      <c r="A44" s="3"/>
      <c r="B44" s="38" t="s">
        <v>34</v>
      </c>
      <c r="C44" s="38"/>
      <c r="D44" s="29"/>
      <c r="E44" s="87"/>
      <c r="F44" s="88"/>
      <c r="G44" s="89"/>
      <c r="H44" s="26"/>
      <c r="I44" s="89"/>
      <c r="J44" s="86"/>
      <c r="K44" s="39"/>
      <c r="L44" s="26"/>
      <c r="M44" s="112"/>
      <c r="N44" s="36"/>
      <c r="U44" s="3"/>
      <c r="V44" s="3"/>
      <c r="W44" s="3"/>
      <c r="X44" s="23"/>
      <c r="Y44" s="23"/>
      <c r="Z44" s="23"/>
      <c r="AA44" s="23"/>
      <c r="AB44" s="23"/>
      <c r="AC44" s="3"/>
    </row>
    <row r="45" spans="1:29" ht="19.5" customHeight="1">
      <c r="A45" s="3"/>
      <c r="B45" s="29" t="s">
        <v>63</v>
      </c>
      <c r="C45" s="29"/>
      <c r="D45" s="29" t="s">
        <v>14</v>
      </c>
      <c r="E45" s="87">
        <v>3</v>
      </c>
      <c r="F45" s="88">
        <v>560</v>
      </c>
      <c r="G45" s="89">
        <v>52.04</v>
      </c>
      <c r="H45" s="26">
        <v>552</v>
      </c>
      <c r="I45" s="89">
        <v>51.28</v>
      </c>
      <c r="J45" s="86"/>
      <c r="K45" s="52">
        <v>3</v>
      </c>
      <c r="L45" s="26">
        <f>SUM(H45*K45)</f>
        <v>1656</v>
      </c>
      <c r="M45" s="112"/>
      <c r="N45" s="36"/>
      <c r="U45" s="3"/>
      <c r="V45" s="3"/>
      <c r="W45" s="3"/>
      <c r="X45" s="23"/>
      <c r="Y45" s="23"/>
      <c r="Z45" s="23"/>
      <c r="AA45" s="23"/>
      <c r="AB45" s="23"/>
      <c r="AC45" s="3"/>
    </row>
    <row r="46" spans="1:29" ht="19.5" customHeight="1">
      <c r="A46" s="3"/>
      <c r="B46" s="29" t="s">
        <v>64</v>
      </c>
      <c r="C46" s="29"/>
      <c r="D46" s="29" t="s">
        <v>14</v>
      </c>
      <c r="E46" s="87">
        <v>3</v>
      </c>
      <c r="F46" s="88">
        <v>560</v>
      </c>
      <c r="G46" s="89">
        <v>52.04</v>
      </c>
      <c r="H46" s="26">
        <v>552</v>
      </c>
      <c r="I46" s="89">
        <v>51.28</v>
      </c>
      <c r="J46" s="86"/>
      <c r="K46" s="52">
        <v>6</v>
      </c>
      <c r="L46" s="26">
        <f>SUM(H46*K46)</f>
        <v>3312</v>
      </c>
      <c r="M46" s="112"/>
      <c r="N46" s="36"/>
      <c r="U46" s="3"/>
      <c r="V46" s="3"/>
      <c r="W46" s="3"/>
      <c r="X46" s="23"/>
      <c r="Y46" s="23"/>
      <c r="Z46" s="23"/>
      <c r="AA46" s="23"/>
      <c r="AB46" s="23"/>
      <c r="AC46" s="3"/>
    </row>
    <row r="47" spans="1:29" ht="19.5" customHeight="1">
      <c r="A47" s="3"/>
      <c r="B47" s="29" t="s">
        <v>65</v>
      </c>
      <c r="C47" s="29"/>
      <c r="D47" s="29" t="s">
        <v>14</v>
      </c>
      <c r="E47" s="87">
        <v>3</v>
      </c>
      <c r="F47" s="88">
        <v>555</v>
      </c>
      <c r="G47" s="89">
        <v>51.5</v>
      </c>
      <c r="H47" s="26">
        <v>547</v>
      </c>
      <c r="I47" s="89">
        <v>50.8</v>
      </c>
      <c r="J47" s="86"/>
      <c r="K47" s="52">
        <v>3</v>
      </c>
      <c r="L47" s="26">
        <f t="shared" ref="L47:L53" si="4">SUM(H47*K47)</f>
        <v>1641</v>
      </c>
      <c r="M47" s="112"/>
      <c r="N47" s="36"/>
      <c r="U47" s="3"/>
      <c r="V47" s="3"/>
      <c r="W47" s="3"/>
      <c r="X47" s="24"/>
      <c r="Y47" s="24"/>
      <c r="Z47" s="25"/>
      <c r="AA47" s="25"/>
      <c r="AB47" s="23"/>
      <c r="AC47" s="3"/>
    </row>
    <row r="48" spans="1:29" ht="19.5" customHeight="1">
      <c r="A48" s="3"/>
      <c r="B48" s="29"/>
      <c r="C48" s="29"/>
      <c r="D48" s="29" t="s">
        <v>14</v>
      </c>
      <c r="E48" s="87">
        <v>3</v>
      </c>
      <c r="F48" s="88">
        <v>571</v>
      </c>
      <c r="G48" s="89">
        <v>53.1</v>
      </c>
      <c r="H48" s="26">
        <v>563</v>
      </c>
      <c r="I48" s="89">
        <v>52.3</v>
      </c>
      <c r="J48" s="86"/>
      <c r="K48" s="52">
        <v>3</v>
      </c>
      <c r="L48" s="26">
        <f t="shared" si="4"/>
        <v>1689</v>
      </c>
      <c r="M48" s="112"/>
      <c r="N48" s="36"/>
      <c r="U48" s="3"/>
      <c r="V48" s="3"/>
      <c r="W48" s="3"/>
      <c r="X48" s="24"/>
      <c r="Y48" s="24"/>
      <c r="Z48" s="25"/>
      <c r="AA48" s="25"/>
      <c r="AB48" s="23"/>
      <c r="AC48" s="3"/>
    </row>
    <row r="49" spans="1:29" ht="19.5" customHeight="1">
      <c r="A49" s="3"/>
      <c r="B49" s="29" t="s">
        <v>69</v>
      </c>
      <c r="C49" s="29"/>
      <c r="D49" s="29" t="s">
        <v>14</v>
      </c>
      <c r="E49" s="87">
        <v>3</v>
      </c>
      <c r="F49" s="88">
        <v>555</v>
      </c>
      <c r="G49" s="89">
        <v>51.5</v>
      </c>
      <c r="H49" s="26">
        <v>547</v>
      </c>
      <c r="I49" s="89">
        <v>50.8</v>
      </c>
      <c r="J49" s="86"/>
      <c r="K49" s="52">
        <v>3</v>
      </c>
      <c r="L49" s="26">
        <f t="shared" ref="L49:L51" si="5">SUM(H49*K49)</f>
        <v>1641</v>
      </c>
      <c r="M49" s="112"/>
      <c r="N49" s="36"/>
      <c r="U49" s="3"/>
      <c r="V49" s="3"/>
      <c r="W49" s="3"/>
      <c r="X49" s="24"/>
      <c r="Y49" s="24"/>
      <c r="Z49" s="25"/>
      <c r="AA49" s="25"/>
      <c r="AB49" s="23"/>
      <c r="AC49" s="3"/>
    </row>
    <row r="50" spans="1:29" ht="19.5" customHeight="1">
      <c r="A50" s="3"/>
      <c r="B50" s="29"/>
      <c r="C50" s="29"/>
      <c r="D50" s="29" t="s">
        <v>76</v>
      </c>
      <c r="E50" s="87">
        <v>3</v>
      </c>
      <c r="F50" s="88">
        <v>654</v>
      </c>
      <c r="G50" s="89">
        <v>60.76</v>
      </c>
      <c r="H50" s="26">
        <v>645</v>
      </c>
      <c r="I50" s="89">
        <v>60</v>
      </c>
      <c r="J50" s="86"/>
      <c r="K50" s="52">
        <v>1</v>
      </c>
      <c r="L50" s="26">
        <f t="shared" si="5"/>
        <v>645</v>
      </c>
      <c r="M50" s="112"/>
      <c r="N50" s="36"/>
      <c r="U50" s="3"/>
      <c r="V50" s="3"/>
      <c r="W50" s="3"/>
      <c r="X50" s="24"/>
      <c r="Y50" s="24"/>
      <c r="Z50" s="25"/>
      <c r="AA50" s="25"/>
      <c r="AB50" s="23"/>
      <c r="AC50" s="3"/>
    </row>
    <row r="51" spans="1:29" ht="19.5" customHeight="1">
      <c r="A51" s="3"/>
      <c r="B51" s="29"/>
      <c r="C51" s="29"/>
      <c r="D51" s="29" t="s">
        <v>14</v>
      </c>
      <c r="E51" s="87">
        <v>3</v>
      </c>
      <c r="F51" s="88">
        <v>654</v>
      </c>
      <c r="G51" s="89">
        <v>60.76</v>
      </c>
      <c r="H51" s="26">
        <v>645</v>
      </c>
      <c r="I51" s="89">
        <v>60</v>
      </c>
      <c r="J51" s="86"/>
      <c r="K51" s="52">
        <v>2</v>
      </c>
      <c r="L51" s="26">
        <f t="shared" si="5"/>
        <v>1290</v>
      </c>
      <c r="M51" s="112"/>
      <c r="N51" s="36"/>
      <c r="U51" s="3"/>
      <c r="V51" s="3"/>
      <c r="W51" s="3"/>
      <c r="X51" s="24"/>
      <c r="Y51" s="24"/>
      <c r="Z51" s="25"/>
      <c r="AA51" s="25"/>
      <c r="AB51" s="23"/>
      <c r="AC51" s="3"/>
    </row>
    <row r="52" spans="1:29" ht="19.5" customHeight="1">
      <c r="A52" s="3"/>
      <c r="B52" s="29" t="s">
        <v>67</v>
      </c>
      <c r="C52" s="29"/>
      <c r="D52" s="29" t="s">
        <v>75</v>
      </c>
      <c r="E52" s="87">
        <v>2</v>
      </c>
      <c r="F52" s="88">
        <v>661</v>
      </c>
      <c r="G52" s="89">
        <v>61.44</v>
      </c>
      <c r="H52" s="26">
        <v>652</v>
      </c>
      <c r="I52" s="89">
        <v>60.57</v>
      </c>
      <c r="J52" s="86"/>
      <c r="K52" s="52">
        <v>3</v>
      </c>
      <c r="L52" s="26">
        <f t="shared" si="4"/>
        <v>1956</v>
      </c>
      <c r="M52" s="112"/>
      <c r="N52" s="36"/>
      <c r="U52" s="3"/>
      <c r="V52" s="3"/>
      <c r="W52" s="3"/>
      <c r="X52" s="24"/>
      <c r="Y52" s="24"/>
      <c r="Z52" s="25"/>
      <c r="AA52" s="25"/>
      <c r="AB52" s="23"/>
      <c r="AC52" s="3"/>
    </row>
    <row r="53" spans="1:29" ht="19.5" customHeight="1">
      <c r="A53" s="3"/>
      <c r="B53" s="29" t="s">
        <v>68</v>
      </c>
      <c r="C53" s="29"/>
      <c r="D53" s="29" t="s">
        <v>12</v>
      </c>
      <c r="E53" s="87">
        <v>2</v>
      </c>
      <c r="F53" s="88">
        <v>826</v>
      </c>
      <c r="G53" s="89">
        <v>76.739999999999995</v>
      </c>
      <c r="H53" s="26">
        <v>813</v>
      </c>
      <c r="I53" s="89">
        <v>75.53</v>
      </c>
      <c r="J53" s="86"/>
      <c r="K53" s="52">
        <v>3</v>
      </c>
      <c r="L53" s="26">
        <f t="shared" si="4"/>
        <v>2439</v>
      </c>
      <c r="M53" s="112"/>
      <c r="N53" s="36"/>
      <c r="U53" s="3"/>
      <c r="V53" s="3"/>
      <c r="W53" s="3"/>
      <c r="X53" s="23"/>
      <c r="Y53" s="24"/>
      <c r="Z53" s="25"/>
      <c r="AA53" s="25"/>
      <c r="AB53" s="23"/>
      <c r="AC53" s="3"/>
    </row>
    <row r="54" spans="1:29" ht="15.6" customHeight="1">
      <c r="A54" s="3"/>
      <c r="B54" s="49"/>
      <c r="C54" s="49"/>
      <c r="D54" s="49"/>
      <c r="E54" s="84"/>
      <c r="F54" s="51"/>
      <c r="G54" s="85"/>
      <c r="H54" s="27"/>
      <c r="I54" s="85"/>
      <c r="J54" s="86"/>
      <c r="K54" s="50"/>
      <c r="L54" s="27"/>
      <c r="M54" s="112"/>
      <c r="N54" s="36"/>
      <c r="U54" s="3"/>
      <c r="V54" s="3"/>
      <c r="W54" s="3"/>
      <c r="X54" s="25"/>
      <c r="Y54" s="24"/>
      <c r="Z54" s="25"/>
      <c r="AA54" s="24"/>
      <c r="AB54" s="25"/>
      <c r="AC54" s="3"/>
    </row>
    <row r="55" spans="1:29" ht="21" customHeight="1">
      <c r="A55" s="3"/>
      <c r="B55" s="38" t="s">
        <v>35</v>
      </c>
      <c r="C55" s="38"/>
      <c r="D55" s="29"/>
      <c r="E55" s="87"/>
      <c r="F55" s="88"/>
      <c r="G55" s="89"/>
      <c r="H55" s="26"/>
      <c r="I55" s="89"/>
      <c r="J55" s="86"/>
      <c r="K55" s="39"/>
      <c r="L55" s="26"/>
      <c r="M55" s="112"/>
      <c r="N55" s="36"/>
      <c r="U55" s="3"/>
      <c r="V55" s="3"/>
      <c r="W55" s="3"/>
      <c r="X55" s="3"/>
      <c r="Y55" s="3"/>
      <c r="Z55" s="3"/>
      <c r="AA55" s="3"/>
      <c r="AB55" s="3"/>
      <c r="AC55" s="3"/>
    </row>
    <row r="56" spans="1:29" ht="21" customHeight="1">
      <c r="A56" s="3"/>
      <c r="B56" s="29" t="s">
        <v>66</v>
      </c>
      <c r="C56" s="38"/>
      <c r="D56" s="29" t="s">
        <v>13</v>
      </c>
      <c r="E56" s="87">
        <v>3</v>
      </c>
      <c r="F56" s="88">
        <v>773</v>
      </c>
      <c r="G56" s="89">
        <v>71.77</v>
      </c>
      <c r="H56" s="26">
        <v>763</v>
      </c>
      <c r="I56" s="89">
        <v>70.89</v>
      </c>
      <c r="J56" s="86"/>
      <c r="K56" s="52">
        <v>9</v>
      </c>
      <c r="L56" s="26">
        <f t="shared" ref="L56:L60" si="6">SUM(H56*K56)</f>
        <v>6867</v>
      </c>
      <c r="M56" s="112"/>
      <c r="N56" s="36"/>
      <c r="U56" s="3"/>
      <c r="V56" s="3"/>
      <c r="W56" s="3"/>
      <c r="X56" s="3"/>
      <c r="Y56" s="3"/>
      <c r="Z56" s="3"/>
      <c r="AA56" s="3"/>
      <c r="AB56" s="3"/>
      <c r="AC56" s="3"/>
    </row>
    <row r="57" spans="1:29">
      <c r="A57" s="3"/>
      <c r="B57" s="29" t="s">
        <v>63</v>
      </c>
      <c r="C57" s="29"/>
      <c r="D57" s="29" t="s">
        <v>13</v>
      </c>
      <c r="E57" s="87">
        <v>3</v>
      </c>
      <c r="F57" s="88">
        <v>773</v>
      </c>
      <c r="G57" s="89">
        <v>71.77</v>
      </c>
      <c r="H57" s="26">
        <v>763</v>
      </c>
      <c r="I57" s="89">
        <v>70.89</v>
      </c>
      <c r="J57" s="86"/>
      <c r="K57" s="52">
        <v>6</v>
      </c>
      <c r="L57" s="26">
        <f t="shared" si="6"/>
        <v>4578</v>
      </c>
      <c r="M57" s="112"/>
      <c r="N57" s="36"/>
      <c r="U57" s="3"/>
      <c r="V57" s="23"/>
      <c r="W57" s="3"/>
      <c r="X57" s="23"/>
      <c r="Y57" s="24"/>
      <c r="Z57" s="25"/>
      <c r="AA57" s="25"/>
      <c r="AB57" s="23"/>
      <c r="AC57" s="3"/>
    </row>
    <row r="58" spans="1:29">
      <c r="A58" s="3"/>
      <c r="B58" s="29" t="s">
        <v>65</v>
      </c>
      <c r="C58" s="29"/>
      <c r="D58" s="29" t="s">
        <v>13</v>
      </c>
      <c r="E58" s="87">
        <v>3</v>
      </c>
      <c r="F58" s="88">
        <v>773</v>
      </c>
      <c r="G58" s="89">
        <v>71.8</v>
      </c>
      <c r="H58" s="26">
        <v>762</v>
      </c>
      <c r="I58" s="89">
        <v>70.8</v>
      </c>
      <c r="J58" s="86"/>
      <c r="K58" s="52">
        <v>3</v>
      </c>
      <c r="L58" s="26">
        <f t="shared" si="6"/>
        <v>2286</v>
      </c>
      <c r="M58" s="112"/>
      <c r="N58" s="36"/>
      <c r="U58" s="3"/>
      <c r="V58" s="3"/>
      <c r="W58" s="3"/>
      <c r="X58" s="24"/>
      <c r="Y58" s="24"/>
      <c r="Z58" s="25"/>
      <c r="AA58" s="25"/>
      <c r="AB58" s="23"/>
      <c r="AC58" s="3"/>
    </row>
    <row r="59" spans="1:29">
      <c r="A59" s="3"/>
      <c r="B59" s="29" t="s">
        <v>69</v>
      </c>
      <c r="C59" s="29"/>
      <c r="D59" s="29" t="s">
        <v>13</v>
      </c>
      <c r="E59" s="87">
        <v>3</v>
      </c>
      <c r="F59" s="88">
        <v>773</v>
      </c>
      <c r="G59" s="89">
        <v>71.8</v>
      </c>
      <c r="H59" s="26">
        <v>762</v>
      </c>
      <c r="I59" s="89">
        <v>70.8</v>
      </c>
      <c r="J59" s="86"/>
      <c r="K59" s="52">
        <v>3</v>
      </c>
      <c r="L59" s="26">
        <f t="shared" ref="L59" si="7">SUM(H59*K59)</f>
        <v>2286</v>
      </c>
      <c r="M59" s="112"/>
      <c r="N59" s="36"/>
      <c r="U59" s="3"/>
      <c r="V59" s="3"/>
      <c r="W59" s="3"/>
      <c r="X59" s="24"/>
      <c r="Y59" s="24"/>
      <c r="Z59" s="25"/>
      <c r="AA59" s="25"/>
      <c r="AB59" s="23"/>
      <c r="AC59" s="3"/>
    </row>
    <row r="60" spans="1:29">
      <c r="A60" s="3"/>
      <c r="B60" s="29" t="s">
        <v>31</v>
      </c>
      <c r="C60" s="29"/>
      <c r="D60" s="29" t="s">
        <v>3</v>
      </c>
      <c r="E60" s="87">
        <v>2</v>
      </c>
      <c r="F60" s="88">
        <v>879</v>
      </c>
      <c r="G60" s="89">
        <v>81.63</v>
      </c>
      <c r="H60" s="26">
        <v>864</v>
      </c>
      <c r="I60" s="89">
        <v>80.31</v>
      </c>
      <c r="J60" s="86"/>
      <c r="K60" s="52">
        <v>47</v>
      </c>
      <c r="L60" s="26">
        <f t="shared" si="6"/>
        <v>40608</v>
      </c>
      <c r="M60" s="112"/>
      <c r="N60" s="36"/>
      <c r="V60" s="3"/>
      <c r="W60" s="3"/>
      <c r="X60" s="24"/>
      <c r="Y60" s="24"/>
      <c r="Z60" s="25"/>
      <c r="AA60" s="25"/>
      <c r="AB60" s="23"/>
      <c r="AC60" s="3"/>
    </row>
    <row r="61" spans="1:29" ht="11.1" customHeight="1">
      <c r="A61" s="3"/>
      <c r="B61" s="49"/>
      <c r="C61" s="49"/>
      <c r="D61" s="49"/>
      <c r="E61" s="84"/>
      <c r="F61" s="51"/>
      <c r="G61" s="85"/>
      <c r="H61" s="27"/>
      <c r="I61" s="85"/>
      <c r="J61" s="86"/>
      <c r="K61" s="50"/>
      <c r="L61" s="27"/>
      <c r="M61" s="112"/>
      <c r="N61" s="36"/>
      <c r="U61" s="3"/>
      <c r="V61" s="3"/>
      <c r="W61" s="3"/>
      <c r="X61" s="24"/>
      <c r="Y61" s="24"/>
      <c r="Z61" s="25"/>
      <c r="AA61" s="25"/>
      <c r="AB61" s="23"/>
      <c r="AC61" s="3"/>
    </row>
    <row r="62" spans="1:29" ht="21" customHeight="1">
      <c r="A62" s="3"/>
      <c r="B62" s="38" t="s">
        <v>36</v>
      </c>
      <c r="C62" s="38"/>
      <c r="D62" s="29"/>
      <c r="E62" s="87"/>
      <c r="F62" s="88"/>
      <c r="G62" s="89"/>
      <c r="H62" s="26"/>
      <c r="I62" s="89"/>
      <c r="J62" s="86"/>
      <c r="K62" s="39"/>
      <c r="L62" s="26"/>
      <c r="M62" s="112"/>
      <c r="N62" s="36"/>
      <c r="V62" s="3"/>
      <c r="W62" s="3"/>
      <c r="X62" s="23"/>
      <c r="Y62" s="23"/>
      <c r="Z62" s="24"/>
      <c r="AA62" s="24"/>
      <c r="AB62" s="23"/>
      <c r="AC62" s="3"/>
    </row>
    <row r="63" spans="1:29" ht="21" customHeight="1">
      <c r="A63" s="3"/>
      <c r="B63" s="29" t="s">
        <v>32</v>
      </c>
      <c r="C63" s="29"/>
      <c r="D63" s="29" t="s">
        <v>10</v>
      </c>
      <c r="E63" s="87">
        <v>2</v>
      </c>
      <c r="F63" s="88">
        <v>1028</v>
      </c>
      <c r="G63" s="89">
        <v>95.48</v>
      </c>
      <c r="H63" s="26">
        <v>1012</v>
      </c>
      <c r="I63" s="89">
        <v>94.05</v>
      </c>
      <c r="J63" s="86"/>
      <c r="K63" s="52">
        <v>18</v>
      </c>
      <c r="L63" s="26">
        <f t="shared" ref="L63" si="8">SUM(H63*K63)</f>
        <v>18216</v>
      </c>
      <c r="M63" s="112"/>
      <c r="N63" s="36"/>
      <c r="V63" s="3"/>
      <c r="W63" s="3"/>
      <c r="X63" s="23"/>
      <c r="Y63" s="23"/>
      <c r="Z63" s="24"/>
      <c r="AA63" s="24"/>
      <c r="AB63" s="23"/>
      <c r="AC63" s="3"/>
    </row>
    <row r="64" spans="1:29" ht="21" customHeight="1">
      <c r="A64" s="3"/>
      <c r="B64" s="29" t="s">
        <v>70</v>
      </c>
      <c r="C64" s="29"/>
      <c r="D64" s="29" t="s">
        <v>74</v>
      </c>
      <c r="E64" s="87">
        <v>2</v>
      </c>
      <c r="F64" s="88">
        <v>1424</v>
      </c>
      <c r="G64" s="89">
        <v>132.30000000000001</v>
      </c>
      <c r="H64" s="26">
        <v>1414</v>
      </c>
      <c r="I64" s="89">
        <v>131.4</v>
      </c>
      <c r="J64" s="86"/>
      <c r="K64" s="52">
        <v>2</v>
      </c>
      <c r="L64" s="26">
        <f t="shared" ref="L64" si="9">SUM(H64*K64)</f>
        <v>2828</v>
      </c>
      <c r="M64" s="112"/>
      <c r="N64" s="36"/>
      <c r="V64" s="3"/>
      <c r="W64" s="3"/>
      <c r="X64" s="23"/>
      <c r="Y64" s="23"/>
      <c r="Z64" s="23"/>
      <c r="AA64" s="23"/>
      <c r="AB64" s="23"/>
      <c r="AC64" s="3"/>
    </row>
    <row r="65" spans="1:29" ht="12" customHeight="1">
      <c r="A65" s="3"/>
      <c r="B65" s="49"/>
      <c r="C65" s="49"/>
      <c r="D65" s="49"/>
      <c r="E65" s="84"/>
      <c r="F65" s="51"/>
      <c r="G65" s="85"/>
      <c r="H65" s="27"/>
      <c r="I65" s="85"/>
      <c r="J65" s="86"/>
      <c r="K65" s="50"/>
      <c r="L65" s="27"/>
      <c r="M65" s="112"/>
      <c r="N65" s="36"/>
      <c r="U65" s="32"/>
      <c r="V65" s="3"/>
      <c r="W65" s="3"/>
      <c r="X65" s="3"/>
      <c r="Y65" s="3"/>
      <c r="Z65" s="3"/>
      <c r="AA65" s="3"/>
      <c r="AB65" s="3"/>
      <c r="AC65" s="3"/>
    </row>
    <row r="66" spans="1:29" ht="21" customHeight="1">
      <c r="A66" s="3"/>
      <c r="B66" s="38" t="s">
        <v>37</v>
      </c>
      <c r="C66" s="38"/>
      <c r="D66" s="29"/>
      <c r="E66" s="87"/>
      <c r="F66" s="88"/>
      <c r="G66" s="89"/>
      <c r="H66" s="26"/>
      <c r="I66" s="89"/>
      <c r="J66" s="86"/>
      <c r="K66" s="39"/>
      <c r="L66" s="26"/>
      <c r="M66" s="112"/>
      <c r="N66" s="37"/>
    </row>
    <row r="67" spans="1:29" ht="21" customHeight="1">
      <c r="A67" s="3"/>
      <c r="B67" s="29" t="s">
        <v>71</v>
      </c>
      <c r="C67" s="29"/>
      <c r="D67" s="29" t="s">
        <v>11</v>
      </c>
      <c r="E67" s="87">
        <v>2</v>
      </c>
      <c r="F67" s="88">
        <v>1194</v>
      </c>
      <c r="G67" s="89">
        <v>110.95</v>
      </c>
      <c r="H67" s="26">
        <v>1164</v>
      </c>
      <c r="I67" s="89">
        <v>108.13</v>
      </c>
      <c r="J67" s="86"/>
      <c r="K67" s="52">
        <v>8</v>
      </c>
      <c r="L67" s="26">
        <f t="shared" ref="L67" si="10">SUM(H67*K67)</f>
        <v>9312</v>
      </c>
      <c r="M67" s="112"/>
      <c r="N67" s="36"/>
      <c r="V67" s="3"/>
      <c r="W67" s="3"/>
      <c r="X67" s="23"/>
      <c r="Y67" s="23"/>
      <c r="Z67" s="23"/>
      <c r="AA67" s="23"/>
      <c r="AB67" s="23"/>
      <c r="AC67" s="3"/>
    </row>
    <row r="68" spans="1:29" ht="12" customHeight="1">
      <c r="B68" s="69"/>
      <c r="C68" s="69"/>
      <c r="D68" s="69"/>
      <c r="E68" s="101"/>
      <c r="F68" s="102"/>
      <c r="G68" s="103"/>
      <c r="H68" s="70"/>
      <c r="I68" s="103"/>
      <c r="J68" s="104"/>
      <c r="K68" s="105"/>
      <c r="L68" s="70"/>
      <c r="M68" s="113"/>
      <c r="N68" s="37"/>
      <c r="X68" s="71"/>
      <c r="Y68" s="71"/>
      <c r="Z68" s="71"/>
      <c r="AA68" s="71"/>
      <c r="AB68" s="71"/>
    </row>
    <row r="69" spans="1:29" s="73" customFormat="1" ht="21" customHeight="1">
      <c r="A69" s="72"/>
      <c r="B69" s="65" t="s">
        <v>61</v>
      </c>
      <c r="C69" s="30"/>
      <c r="D69" s="30"/>
      <c r="E69" s="13"/>
      <c r="F69" s="13"/>
      <c r="G69" s="13"/>
      <c r="H69" s="14"/>
      <c r="I69" s="14"/>
      <c r="J69" s="106"/>
      <c r="K69" s="117">
        <f>SUM(K45:K67)</f>
        <v>123</v>
      </c>
      <c r="L69" s="117">
        <f>SUM(L45:L53,L56:L60,L63:L64,L66:L67)</f>
        <v>103250</v>
      </c>
      <c r="M69" s="114"/>
      <c r="N69" s="118"/>
      <c r="V69" s="72"/>
      <c r="W69" s="72"/>
      <c r="X69" s="74"/>
      <c r="Y69" s="74"/>
      <c r="Z69" s="74"/>
      <c r="AA69" s="74"/>
      <c r="AB69" s="74"/>
      <c r="AC69" s="72"/>
    </row>
    <row r="70" spans="1:29" ht="21" customHeight="1">
      <c r="B70" s="69"/>
      <c r="C70" s="69"/>
      <c r="D70" s="69"/>
      <c r="E70" s="101"/>
      <c r="F70" s="102"/>
      <c r="G70" s="103"/>
      <c r="H70" s="70"/>
      <c r="I70" s="103"/>
      <c r="J70" s="104"/>
      <c r="K70" s="105"/>
      <c r="L70" s="70"/>
      <c r="M70" s="113"/>
      <c r="N70" s="37"/>
      <c r="X70" s="71"/>
      <c r="Y70" s="71"/>
      <c r="Z70" s="71"/>
      <c r="AA70" s="71"/>
      <c r="AB70" s="71"/>
    </row>
    <row r="71" spans="1:29" ht="21" customHeight="1">
      <c r="A71" s="3"/>
      <c r="B71" s="65" t="s">
        <v>60</v>
      </c>
      <c r="C71" s="30"/>
      <c r="D71" s="93"/>
      <c r="E71" s="93"/>
      <c r="F71" s="34"/>
      <c r="G71" s="94"/>
      <c r="H71" s="34"/>
      <c r="I71" s="94"/>
      <c r="J71" s="83"/>
      <c r="K71" s="95"/>
      <c r="L71" s="30"/>
      <c r="M71" s="112"/>
      <c r="N71" s="36"/>
      <c r="V71" s="3"/>
      <c r="W71" s="3"/>
      <c r="X71" s="23"/>
      <c r="Y71" s="23"/>
      <c r="Z71" s="23"/>
      <c r="AA71" s="23"/>
      <c r="AB71" s="23"/>
      <c r="AC71" s="3"/>
    </row>
    <row r="72" spans="1:29" ht="21" customHeight="1">
      <c r="A72" s="3"/>
      <c r="B72" s="30" t="s">
        <v>54</v>
      </c>
      <c r="C72" s="30" t="s">
        <v>6</v>
      </c>
      <c r="D72" s="30" t="s">
        <v>0</v>
      </c>
      <c r="E72" s="13" t="s">
        <v>7</v>
      </c>
      <c r="F72" s="13" t="s">
        <v>2</v>
      </c>
      <c r="G72" s="13" t="s">
        <v>5</v>
      </c>
      <c r="H72" s="13" t="s">
        <v>2</v>
      </c>
      <c r="I72" s="13" t="s">
        <v>5</v>
      </c>
      <c r="J72" s="83"/>
      <c r="K72" s="13" t="s">
        <v>4</v>
      </c>
      <c r="L72" s="13" t="s">
        <v>4</v>
      </c>
      <c r="M72" s="112"/>
      <c r="N72" s="36"/>
      <c r="V72" s="3"/>
      <c r="W72" s="3"/>
      <c r="X72" s="23"/>
      <c r="Y72" s="23"/>
      <c r="Z72" s="23"/>
      <c r="AA72" s="23"/>
      <c r="AB72" s="23"/>
      <c r="AC72" s="3"/>
    </row>
    <row r="73" spans="1:29" ht="21" customHeight="1">
      <c r="A73" s="3"/>
      <c r="B73" s="66"/>
      <c r="C73" s="66"/>
      <c r="D73" s="66"/>
      <c r="E73" s="67"/>
      <c r="F73" s="67" t="s">
        <v>15</v>
      </c>
      <c r="G73" s="67" t="s">
        <v>15</v>
      </c>
      <c r="H73" s="67" t="s">
        <v>8</v>
      </c>
      <c r="I73" s="68" t="s">
        <v>8</v>
      </c>
      <c r="J73" s="83"/>
      <c r="K73" s="64" t="s">
        <v>1</v>
      </c>
      <c r="L73" s="67" t="s">
        <v>9</v>
      </c>
      <c r="M73" s="112"/>
      <c r="N73" s="36"/>
      <c r="V73" s="3"/>
      <c r="W73" s="3"/>
      <c r="X73" s="23"/>
      <c r="Y73" s="23"/>
      <c r="Z73" s="23"/>
      <c r="AA73" s="23"/>
      <c r="AB73" s="23"/>
      <c r="AC73" s="3"/>
    </row>
    <row r="74" spans="1:29" ht="21" customHeight="1">
      <c r="B74" s="69"/>
      <c r="C74" s="69"/>
      <c r="D74" s="69"/>
      <c r="E74" s="101"/>
      <c r="F74" s="102"/>
      <c r="G74" s="103"/>
      <c r="H74" s="70"/>
      <c r="I74" s="103"/>
      <c r="J74" s="104"/>
      <c r="K74" s="105"/>
      <c r="L74" s="70"/>
      <c r="M74" s="113"/>
      <c r="N74" s="37"/>
      <c r="X74" s="71"/>
      <c r="Y74" s="71"/>
      <c r="Z74" s="71"/>
      <c r="AA74" s="71"/>
      <c r="AB74" s="71"/>
    </row>
    <row r="75" spans="1:29" ht="21" customHeight="1">
      <c r="A75" s="3"/>
      <c r="B75" s="38" t="s">
        <v>35</v>
      </c>
      <c r="C75" s="38"/>
      <c r="D75" s="29"/>
      <c r="E75" s="87"/>
      <c r="F75" s="88"/>
      <c r="G75" s="89"/>
      <c r="H75" s="26"/>
      <c r="I75" s="89"/>
      <c r="J75" s="86"/>
      <c r="K75" s="39"/>
      <c r="L75" s="26"/>
      <c r="M75" s="112"/>
      <c r="N75" s="36"/>
      <c r="V75" s="3"/>
      <c r="W75" s="3"/>
      <c r="X75" s="23"/>
      <c r="Y75" s="23"/>
      <c r="Z75" s="23"/>
      <c r="AA75" s="23"/>
      <c r="AB75" s="23"/>
      <c r="AC75" s="3"/>
    </row>
    <row r="76" spans="1:29" ht="21" customHeight="1">
      <c r="A76" s="3"/>
      <c r="B76" s="29" t="s">
        <v>31</v>
      </c>
      <c r="C76" s="29"/>
      <c r="D76" s="29" t="s">
        <v>3</v>
      </c>
      <c r="E76" s="87">
        <v>2</v>
      </c>
      <c r="F76" s="88">
        <v>879</v>
      </c>
      <c r="G76" s="89">
        <v>81.63</v>
      </c>
      <c r="H76" s="26">
        <v>864</v>
      </c>
      <c r="I76" s="89">
        <v>80.31</v>
      </c>
      <c r="J76" s="86"/>
      <c r="K76" s="52">
        <v>14</v>
      </c>
      <c r="L76" s="26">
        <f t="shared" ref="L76" si="11">SUM(H76*K76)</f>
        <v>12096</v>
      </c>
      <c r="M76" s="112"/>
      <c r="N76" s="36"/>
      <c r="V76" s="3"/>
      <c r="W76" s="3"/>
      <c r="X76" s="23"/>
      <c r="Y76" s="23"/>
      <c r="Z76" s="23"/>
      <c r="AA76" s="23"/>
      <c r="AB76" s="23"/>
      <c r="AC76" s="3"/>
    </row>
    <row r="77" spans="1:29" ht="21" customHeight="1">
      <c r="B77" s="69"/>
      <c r="C77" s="69"/>
      <c r="D77" s="69"/>
      <c r="E77" s="101"/>
      <c r="F77" s="102"/>
      <c r="G77" s="103"/>
      <c r="H77" s="70"/>
      <c r="I77" s="103"/>
      <c r="J77" s="104"/>
      <c r="K77" s="105"/>
      <c r="L77" s="70"/>
      <c r="M77" s="113"/>
      <c r="N77" s="155" t="s">
        <v>121</v>
      </c>
      <c r="X77" s="71"/>
      <c r="Y77" s="71"/>
      <c r="Z77" s="71"/>
      <c r="AA77" s="71"/>
      <c r="AB77" s="71"/>
    </row>
    <row r="78" spans="1:29" ht="21" customHeight="1">
      <c r="A78" s="3"/>
      <c r="B78" s="38" t="s">
        <v>36</v>
      </c>
      <c r="C78" s="38"/>
      <c r="D78" s="29"/>
      <c r="E78" s="87"/>
      <c r="F78" s="88"/>
      <c r="G78" s="89"/>
      <c r="H78" s="26"/>
      <c r="I78" s="89"/>
      <c r="J78" s="86"/>
      <c r="K78" s="39"/>
      <c r="L78" s="26"/>
      <c r="M78" s="112"/>
      <c r="N78" s="40" t="s">
        <v>42</v>
      </c>
      <c r="O78" s="40"/>
      <c r="V78" s="3"/>
      <c r="W78" s="3"/>
      <c r="X78" s="23"/>
      <c r="Y78" s="23"/>
      <c r="Z78" s="23"/>
      <c r="AA78" s="23"/>
      <c r="AB78" s="23"/>
      <c r="AC78" s="3"/>
    </row>
    <row r="79" spans="1:29" ht="21" customHeight="1">
      <c r="A79" s="3"/>
      <c r="B79" s="29" t="s">
        <v>32</v>
      </c>
      <c r="C79" s="29"/>
      <c r="D79" s="29" t="s">
        <v>10</v>
      </c>
      <c r="E79" s="87">
        <v>2</v>
      </c>
      <c r="F79" s="88">
        <v>1028</v>
      </c>
      <c r="G79" s="89">
        <v>95.48</v>
      </c>
      <c r="H79" s="26">
        <v>1012</v>
      </c>
      <c r="I79" s="89">
        <v>94.05</v>
      </c>
      <c r="J79" s="86"/>
      <c r="K79" s="52">
        <v>13</v>
      </c>
      <c r="L79" s="26">
        <f t="shared" ref="L79" si="12">SUM(H79*K79)</f>
        <v>13156</v>
      </c>
      <c r="M79" s="112"/>
      <c r="N79" s="41" t="s">
        <v>43</v>
      </c>
      <c r="O79" s="42">
        <f>SUM(K13)</f>
        <v>4</v>
      </c>
      <c r="V79" s="3"/>
      <c r="W79" s="3"/>
      <c r="X79" s="23"/>
      <c r="Y79" s="23"/>
      <c r="Z79" s="23"/>
      <c r="AA79" s="23"/>
      <c r="AB79" s="23"/>
      <c r="AC79" s="3"/>
    </row>
    <row r="80" spans="1:29" ht="15.75" customHeight="1">
      <c r="B80" s="69"/>
      <c r="C80" s="69"/>
      <c r="D80" s="69"/>
      <c r="E80" s="101"/>
      <c r="F80" s="102"/>
      <c r="G80" s="103"/>
      <c r="H80" s="70"/>
      <c r="I80" s="103"/>
      <c r="J80" s="104"/>
      <c r="K80" s="105"/>
      <c r="L80" s="70"/>
      <c r="M80" s="113"/>
      <c r="N80" s="41" t="s">
        <v>44</v>
      </c>
      <c r="O80" s="42">
        <f>SUM(K16:K19)</f>
        <v>114</v>
      </c>
      <c r="X80" s="71"/>
      <c r="Y80" s="71"/>
      <c r="Z80" s="71"/>
      <c r="AA80" s="71"/>
      <c r="AB80" s="71"/>
    </row>
    <row r="81" spans="1:29" s="73" customFormat="1" ht="21" customHeight="1">
      <c r="A81" s="72"/>
      <c r="B81" s="65" t="s">
        <v>62</v>
      </c>
      <c r="C81" s="30"/>
      <c r="D81" s="30"/>
      <c r="E81" s="13"/>
      <c r="F81" s="13"/>
      <c r="G81" s="13"/>
      <c r="H81" s="14"/>
      <c r="I81" s="14"/>
      <c r="J81" s="106"/>
      <c r="K81" s="117">
        <f>SUM(K76,K79)</f>
        <v>27</v>
      </c>
      <c r="L81" s="117">
        <f>SUM(L75:L76,L78:L79)</f>
        <v>25252</v>
      </c>
      <c r="M81" s="114"/>
      <c r="N81" s="41" t="s">
        <v>45</v>
      </c>
      <c r="O81" s="42">
        <f>SUM(K23:K31)</f>
        <v>102</v>
      </c>
      <c r="V81" s="72"/>
      <c r="W81" s="72"/>
      <c r="X81" s="74"/>
      <c r="Y81" s="74"/>
      <c r="Z81" s="74"/>
      <c r="AA81" s="74"/>
      <c r="AB81" s="74"/>
      <c r="AC81" s="72"/>
    </row>
    <row r="82" spans="1:29">
      <c r="A82" s="3"/>
      <c r="B82" s="49"/>
      <c r="C82" s="49"/>
      <c r="D82" s="49"/>
      <c r="E82" s="84"/>
      <c r="F82" s="84"/>
      <c r="G82" s="84"/>
      <c r="H82" s="51"/>
      <c r="I82" s="51"/>
      <c r="J82" s="86"/>
      <c r="K82" s="50"/>
      <c r="L82" s="51"/>
      <c r="M82" s="112"/>
      <c r="N82" s="41" t="s">
        <v>46</v>
      </c>
      <c r="O82" s="42">
        <f>SUM(K35:K36)</f>
        <v>35</v>
      </c>
      <c r="P82" s="53"/>
    </row>
    <row r="83" spans="1:29" ht="23.25">
      <c r="A83" s="3"/>
      <c r="B83" s="65" t="s">
        <v>77</v>
      </c>
      <c r="C83" s="30"/>
      <c r="D83" s="93"/>
      <c r="E83" s="93"/>
      <c r="F83" s="34"/>
      <c r="G83" s="94"/>
      <c r="H83" s="34"/>
      <c r="I83" s="94"/>
      <c r="J83" s="83"/>
      <c r="K83" s="95"/>
      <c r="L83" s="30"/>
      <c r="M83" s="112"/>
      <c r="N83" s="43"/>
      <c r="O83" s="41"/>
      <c r="P83" s="53"/>
    </row>
    <row r="84" spans="1:29">
      <c r="A84" s="3"/>
      <c r="B84" s="30" t="s">
        <v>54</v>
      </c>
      <c r="C84" s="30" t="s">
        <v>6</v>
      </c>
      <c r="D84" s="30" t="s">
        <v>0</v>
      </c>
      <c r="E84" s="13" t="s">
        <v>7</v>
      </c>
      <c r="F84" s="13" t="s">
        <v>2</v>
      </c>
      <c r="G84" s="13" t="s">
        <v>5</v>
      </c>
      <c r="H84" s="13" t="s">
        <v>2</v>
      </c>
      <c r="I84" s="13" t="s">
        <v>5</v>
      </c>
      <c r="J84" s="83"/>
      <c r="K84" s="13" t="s">
        <v>4</v>
      </c>
      <c r="L84" s="13" t="s">
        <v>4</v>
      </c>
      <c r="M84" s="112"/>
      <c r="N84" s="40" t="s">
        <v>52</v>
      </c>
      <c r="O84" s="40"/>
      <c r="P84" s="53"/>
    </row>
    <row r="85" spans="1:29" s="53" customFormat="1" ht="18" customHeight="1">
      <c r="A85" s="60"/>
      <c r="B85" s="66"/>
      <c r="C85" s="66"/>
      <c r="D85" s="66"/>
      <c r="E85" s="67"/>
      <c r="F85" s="67" t="s">
        <v>15</v>
      </c>
      <c r="G85" s="67" t="s">
        <v>15</v>
      </c>
      <c r="H85" s="67" t="s">
        <v>8</v>
      </c>
      <c r="I85" s="68" t="s">
        <v>8</v>
      </c>
      <c r="J85" s="83"/>
      <c r="K85" s="64" t="s">
        <v>1</v>
      </c>
      <c r="L85" s="67" t="s">
        <v>9</v>
      </c>
      <c r="M85" s="112"/>
      <c r="N85" s="41" t="s">
        <v>47</v>
      </c>
      <c r="O85" s="42">
        <f>SUM(K45:K51,K88)</f>
        <v>27</v>
      </c>
      <c r="P85" s="32"/>
    </row>
    <row r="86" spans="1:29" s="32" customFormat="1" ht="21" customHeight="1">
      <c r="A86" s="18"/>
      <c r="B86" s="69"/>
      <c r="C86" s="69"/>
      <c r="D86" s="69"/>
      <c r="E86" s="101"/>
      <c r="F86" s="102"/>
      <c r="G86" s="103"/>
      <c r="H86" s="70"/>
      <c r="I86" s="103"/>
      <c r="J86" s="104"/>
      <c r="K86" s="105"/>
      <c r="L86" s="70"/>
      <c r="M86" s="112"/>
      <c r="N86" s="41" t="s">
        <v>48</v>
      </c>
      <c r="O86" s="42">
        <f>SUM(K56:K59,K91)</f>
        <v>30</v>
      </c>
      <c r="P86"/>
      <c r="R86"/>
      <c r="S86"/>
      <c r="T86"/>
      <c r="U86"/>
    </row>
    <row r="87" spans="1:29" ht="20.25">
      <c r="B87" s="38" t="s">
        <v>34</v>
      </c>
      <c r="C87" s="38"/>
      <c r="D87" s="29"/>
      <c r="E87" s="87"/>
      <c r="F87" s="88"/>
      <c r="G87" s="89"/>
      <c r="H87" s="26"/>
      <c r="I87" s="89"/>
      <c r="J87" s="86"/>
      <c r="K87" s="39"/>
      <c r="L87" s="26"/>
      <c r="N87" s="41" t="s">
        <v>79</v>
      </c>
      <c r="O87" s="42">
        <f>SUM(K52:K53)</f>
        <v>6</v>
      </c>
    </row>
    <row r="88" spans="1:29" ht="20.25">
      <c r="B88" s="29" t="s">
        <v>64</v>
      </c>
      <c r="C88" s="29"/>
      <c r="D88" s="29" t="s">
        <v>14</v>
      </c>
      <c r="E88" s="87">
        <v>3</v>
      </c>
      <c r="F88" s="88">
        <v>560</v>
      </c>
      <c r="G88" s="89">
        <v>52.04</v>
      </c>
      <c r="H88" s="26">
        <v>552</v>
      </c>
      <c r="I88" s="89">
        <v>51.28</v>
      </c>
      <c r="J88" s="86"/>
      <c r="K88" s="52">
        <v>6</v>
      </c>
      <c r="L88" s="26">
        <f t="shared" ref="L88" si="13">SUM(H88*K88)</f>
        <v>3312</v>
      </c>
      <c r="N88" s="41" t="s">
        <v>80</v>
      </c>
      <c r="O88" s="42">
        <f>SUM(K60+K76)</f>
        <v>61</v>
      </c>
    </row>
    <row r="89" spans="1:29" ht="20.25">
      <c r="B89" s="69"/>
      <c r="C89" s="69"/>
      <c r="D89" s="69"/>
      <c r="E89" s="101"/>
      <c r="F89" s="102"/>
      <c r="G89" s="103"/>
      <c r="H89" s="70"/>
      <c r="I89" s="103"/>
      <c r="J89" s="104"/>
      <c r="K89" s="105"/>
      <c r="L89" s="70"/>
      <c r="N89" s="41" t="s">
        <v>81</v>
      </c>
      <c r="O89" s="42">
        <f>SUM(K63:K64,K79)</f>
        <v>33</v>
      </c>
    </row>
    <row r="90" spans="1:29">
      <c r="A90" s="3"/>
      <c r="B90" s="38" t="s">
        <v>35</v>
      </c>
      <c r="C90" s="38"/>
      <c r="D90" s="29"/>
      <c r="E90" s="87"/>
      <c r="F90" s="88"/>
      <c r="G90" s="89"/>
      <c r="H90" s="26"/>
      <c r="I90" s="89"/>
      <c r="J90" s="86"/>
      <c r="K90" s="39"/>
      <c r="L90" s="26"/>
      <c r="M90" s="107"/>
      <c r="N90" s="41" t="s">
        <v>82</v>
      </c>
      <c r="O90" s="44">
        <f>SUM(K67)</f>
        <v>8</v>
      </c>
    </row>
    <row r="91" spans="1:29" ht="20.25">
      <c r="B91" s="29" t="s">
        <v>66</v>
      </c>
      <c r="C91" s="29"/>
      <c r="D91" s="29" t="s">
        <v>13</v>
      </c>
      <c r="E91" s="87">
        <v>3</v>
      </c>
      <c r="F91" s="88">
        <v>773</v>
      </c>
      <c r="G91" s="89">
        <v>71.77</v>
      </c>
      <c r="H91" s="26">
        <v>763</v>
      </c>
      <c r="I91" s="89">
        <v>70.89</v>
      </c>
      <c r="J91" s="86"/>
      <c r="K91" s="52">
        <v>9</v>
      </c>
      <c r="L91" s="26">
        <f t="shared" ref="L91" si="14">SUM(H91*K91)</f>
        <v>6867</v>
      </c>
      <c r="N91"/>
    </row>
    <row r="92" spans="1:29" ht="20.25">
      <c r="B92" s="69"/>
      <c r="C92" s="69"/>
      <c r="D92" s="69"/>
      <c r="E92" s="101"/>
      <c r="F92" s="102"/>
      <c r="G92" s="103"/>
      <c r="H92" s="70"/>
      <c r="I92" s="103"/>
      <c r="J92" s="104"/>
      <c r="K92" s="105"/>
      <c r="L92" s="70"/>
      <c r="N92"/>
    </row>
    <row r="93" spans="1:29" ht="18.75">
      <c r="B93" s="65" t="s">
        <v>78</v>
      </c>
      <c r="C93" s="30"/>
      <c r="D93" s="30"/>
      <c r="E93" s="13"/>
      <c r="F93" s="13"/>
      <c r="G93" s="13"/>
      <c r="H93" s="14"/>
      <c r="I93" s="14"/>
      <c r="J93" s="106"/>
      <c r="K93" s="117">
        <f>SUM(K88,K91)</f>
        <v>15</v>
      </c>
      <c r="L93" s="117">
        <f>SUM(L87:L88,L90:L91)</f>
        <v>10179</v>
      </c>
      <c r="N93" s="40" t="s">
        <v>49</v>
      </c>
      <c r="O93" s="45">
        <f>SUM(O79:O82)</f>
        <v>255</v>
      </c>
    </row>
    <row r="94" spans="1:29">
      <c r="A94" s="3"/>
      <c r="M94" s="107"/>
      <c r="N94" s="40"/>
      <c r="O94" s="45"/>
    </row>
    <row r="95" spans="1:29" ht="20.25">
      <c r="B95" s="55" t="s">
        <v>56</v>
      </c>
      <c r="C95" s="55"/>
      <c r="D95" s="55"/>
      <c r="E95" s="55"/>
      <c r="F95" s="55"/>
      <c r="G95" s="55"/>
      <c r="H95" s="61"/>
      <c r="I95" s="61"/>
      <c r="J95" s="86"/>
      <c r="K95" s="62">
        <f>SUM(K69+K81+K93)</f>
        <v>165</v>
      </c>
      <c r="L95" s="62">
        <f>SUM(L69+L81+L93)</f>
        <v>138681</v>
      </c>
      <c r="N95" s="40" t="s">
        <v>50</v>
      </c>
      <c r="O95" s="45">
        <f>SUM(O85:O90)</f>
        <v>165</v>
      </c>
    </row>
    <row r="96" spans="1:29" ht="15">
      <c r="B96" s="48"/>
      <c r="C96" s="48"/>
      <c r="D96" s="48"/>
      <c r="E96" s="77"/>
      <c r="F96" s="77"/>
      <c r="G96" s="77"/>
      <c r="H96" s="77"/>
      <c r="I96" s="48"/>
      <c r="J96" s="77"/>
      <c r="K96" s="48"/>
      <c r="L96" s="48"/>
      <c r="N96" s="41"/>
      <c r="O96" s="41"/>
    </row>
    <row r="97" spans="1:16" ht="20.25">
      <c r="B97" s="55" t="s">
        <v>118</v>
      </c>
      <c r="C97" s="55"/>
      <c r="D97" s="55"/>
      <c r="E97" s="57"/>
      <c r="F97" s="57"/>
      <c r="G97" s="57"/>
      <c r="H97" s="56"/>
      <c r="I97" s="56"/>
      <c r="J97" s="86"/>
      <c r="K97" s="62">
        <f>SUM(K38+K95)</f>
        <v>420</v>
      </c>
      <c r="L97" s="62">
        <f>SUM(L38+L95)</f>
        <v>471572</v>
      </c>
      <c r="N97" s="46" t="s">
        <v>51</v>
      </c>
      <c r="O97" s="47">
        <f>SUM(O93+O95)</f>
        <v>420</v>
      </c>
    </row>
    <row r="100" spans="1:16" ht="45.75">
      <c r="B100" s="17" t="s">
        <v>83</v>
      </c>
      <c r="C100" s="17"/>
      <c r="D100" s="5"/>
      <c r="E100" s="6"/>
      <c r="F100" s="6"/>
      <c r="G100" s="6"/>
      <c r="H100" s="6"/>
      <c r="I100" s="6"/>
      <c r="J100" s="5"/>
      <c r="K100" s="10"/>
      <c r="L100" s="10">
        <f>SUM(K128)</f>
        <v>130</v>
      </c>
    </row>
    <row r="101" spans="1:16" ht="30.75">
      <c r="B101" s="16" t="s">
        <v>17</v>
      </c>
      <c r="C101" s="16"/>
      <c r="D101" s="120"/>
      <c r="E101" s="121"/>
      <c r="F101" s="121"/>
      <c r="G101" s="121"/>
      <c r="H101" s="9"/>
      <c r="I101" s="9"/>
      <c r="J101" s="9"/>
      <c r="K101" s="9"/>
      <c r="L101" s="9"/>
    </row>
    <row r="102" spans="1:16">
      <c r="B102" s="3"/>
      <c r="C102" s="3"/>
      <c r="D102" s="3"/>
      <c r="E102" s="122"/>
      <c r="F102" s="122"/>
      <c r="G102" s="122"/>
      <c r="H102" s="122"/>
      <c r="I102" s="122"/>
      <c r="J102" s="3"/>
      <c r="K102" s="3"/>
      <c r="L102" s="3"/>
    </row>
    <row r="103" spans="1:16">
      <c r="B103" s="123" t="s">
        <v>84</v>
      </c>
      <c r="C103" s="123"/>
      <c r="D103" s="124"/>
      <c r="E103" s="125"/>
      <c r="F103" s="125"/>
      <c r="G103" s="125"/>
      <c r="H103" s="125"/>
      <c r="I103" s="125"/>
      <c r="J103" s="126"/>
      <c r="K103" s="127"/>
      <c r="L103" s="128"/>
    </row>
    <row r="104" spans="1:16" ht="17.25" customHeight="1">
      <c r="A104" s="3"/>
      <c r="B104" s="129"/>
      <c r="C104" s="129"/>
      <c r="D104" s="129"/>
      <c r="E104" s="130"/>
      <c r="F104" s="130"/>
      <c r="G104" s="130"/>
      <c r="H104" s="130"/>
      <c r="I104" s="130"/>
      <c r="J104" s="131"/>
      <c r="K104" s="129"/>
      <c r="L104" s="3"/>
      <c r="M104" s="107"/>
    </row>
    <row r="105" spans="1:16">
      <c r="B105" s="132" t="s">
        <v>54</v>
      </c>
      <c r="C105" s="132" t="s">
        <v>6</v>
      </c>
      <c r="D105" s="132" t="s">
        <v>0</v>
      </c>
      <c r="E105" s="133" t="s">
        <v>7</v>
      </c>
      <c r="F105" s="133" t="s">
        <v>2</v>
      </c>
      <c r="G105" s="133" t="s">
        <v>5</v>
      </c>
      <c r="H105" s="133" t="s">
        <v>2</v>
      </c>
      <c r="I105" s="133" t="s">
        <v>5</v>
      </c>
      <c r="J105" s="126"/>
      <c r="K105" s="133" t="s">
        <v>4</v>
      </c>
      <c r="L105" s="133" t="s">
        <v>4</v>
      </c>
    </row>
    <row r="106" spans="1:16">
      <c r="B106" s="134"/>
      <c r="C106" s="134"/>
      <c r="D106" s="134"/>
      <c r="E106" s="135"/>
      <c r="F106" s="135" t="s">
        <v>15</v>
      </c>
      <c r="G106" s="135" t="s">
        <v>15</v>
      </c>
      <c r="H106" s="135" t="s">
        <v>8</v>
      </c>
      <c r="I106" s="136" t="s">
        <v>8</v>
      </c>
      <c r="J106" s="126"/>
      <c r="K106" s="137" t="s">
        <v>1</v>
      </c>
      <c r="L106" s="135" t="s">
        <v>85</v>
      </c>
      <c r="P106" s="63"/>
    </row>
    <row r="107" spans="1:16">
      <c r="B107" s="48"/>
      <c r="C107" s="48"/>
      <c r="D107" s="138"/>
      <c r="E107" s="139"/>
      <c r="F107" s="139"/>
      <c r="G107" s="139"/>
      <c r="H107" s="139"/>
      <c r="I107" s="140"/>
      <c r="J107" s="129"/>
      <c r="K107" s="48"/>
      <c r="L107" s="48"/>
    </row>
    <row r="108" spans="1:16">
      <c r="B108" s="49"/>
      <c r="C108" s="49"/>
      <c r="D108" s="141"/>
      <c r="E108" s="142"/>
      <c r="F108" s="143"/>
      <c r="G108" s="144"/>
      <c r="H108" s="143"/>
      <c r="I108" s="144"/>
      <c r="J108" s="131"/>
      <c r="K108" s="50"/>
      <c r="L108" s="51"/>
    </row>
    <row r="109" spans="1:16">
      <c r="B109" s="29" t="s">
        <v>86</v>
      </c>
      <c r="C109" s="29" t="s">
        <v>87</v>
      </c>
      <c r="D109" s="29" t="s">
        <v>3</v>
      </c>
      <c r="E109" s="87">
        <v>2</v>
      </c>
      <c r="F109" s="26">
        <v>772</v>
      </c>
      <c r="G109" s="89">
        <v>71.790000000000006</v>
      </c>
      <c r="H109" s="88">
        <v>818</v>
      </c>
      <c r="I109" s="89">
        <v>76.03</v>
      </c>
      <c r="J109" s="86"/>
      <c r="K109" s="52">
        <v>11</v>
      </c>
      <c r="L109" s="26">
        <f>SUM(F109*K109)</f>
        <v>8492</v>
      </c>
    </row>
    <row r="110" spans="1:16">
      <c r="B110" s="141"/>
      <c r="C110" s="49"/>
      <c r="D110" s="49"/>
      <c r="E110" s="84"/>
      <c r="F110" s="27"/>
      <c r="G110" s="85"/>
      <c r="H110" s="51"/>
      <c r="I110" s="85"/>
      <c r="J110" s="86"/>
      <c r="K110" s="50"/>
      <c r="L110" s="27"/>
    </row>
    <row r="111" spans="1:16">
      <c r="B111" s="29" t="s">
        <v>88</v>
      </c>
      <c r="C111" s="29" t="s">
        <v>89</v>
      </c>
      <c r="D111" s="29" t="s">
        <v>10</v>
      </c>
      <c r="E111" s="87">
        <v>2</v>
      </c>
      <c r="F111" s="26">
        <v>966</v>
      </c>
      <c r="G111" s="89">
        <v>89.76</v>
      </c>
      <c r="H111" s="88">
        <v>951</v>
      </c>
      <c r="I111" s="89">
        <v>88.39</v>
      </c>
      <c r="J111" s="86"/>
      <c r="K111" s="52">
        <v>16</v>
      </c>
      <c r="L111" s="26">
        <f t="shared" ref="L111:L116" si="15">SUM(F111*K111)</f>
        <v>15456</v>
      </c>
    </row>
    <row r="112" spans="1:16">
      <c r="B112" s="29" t="s">
        <v>90</v>
      </c>
      <c r="C112" s="29" t="s">
        <v>91</v>
      </c>
      <c r="D112" s="29" t="s">
        <v>10</v>
      </c>
      <c r="E112" s="87">
        <v>2.5</v>
      </c>
      <c r="F112" s="26">
        <v>1069</v>
      </c>
      <c r="G112" s="89">
        <v>99.4</v>
      </c>
      <c r="H112" s="88">
        <v>1324</v>
      </c>
      <c r="I112" s="89">
        <v>123.05</v>
      </c>
      <c r="J112" s="86"/>
      <c r="K112" s="52">
        <v>10</v>
      </c>
      <c r="L112" s="26">
        <f t="shared" si="15"/>
        <v>10690</v>
      </c>
    </row>
    <row r="113" spans="1:16">
      <c r="B113" s="29" t="s">
        <v>92</v>
      </c>
      <c r="C113" s="29" t="s">
        <v>93</v>
      </c>
      <c r="D113" s="29" t="s">
        <v>10</v>
      </c>
      <c r="E113" s="87">
        <v>2</v>
      </c>
      <c r="F113" s="26">
        <v>1116</v>
      </c>
      <c r="G113" s="89">
        <v>103.76</v>
      </c>
      <c r="H113" s="88">
        <v>1053</v>
      </c>
      <c r="I113" s="89">
        <v>97.85</v>
      </c>
      <c r="J113" s="86"/>
      <c r="K113" s="52">
        <v>7</v>
      </c>
      <c r="L113" s="26">
        <f t="shared" si="15"/>
        <v>7812</v>
      </c>
    </row>
    <row r="114" spans="1:16">
      <c r="B114" s="29" t="s">
        <v>94</v>
      </c>
      <c r="C114" s="29" t="s">
        <v>95</v>
      </c>
      <c r="D114" s="29" t="s">
        <v>18</v>
      </c>
      <c r="E114" s="87">
        <v>2.5</v>
      </c>
      <c r="F114" s="26">
        <v>1130</v>
      </c>
      <c r="G114" s="89">
        <v>105.03</v>
      </c>
      <c r="H114" s="88">
        <v>1109</v>
      </c>
      <c r="I114" s="89">
        <v>103.11</v>
      </c>
      <c r="J114" s="86"/>
      <c r="K114" s="52">
        <v>10</v>
      </c>
      <c r="L114" s="26">
        <f t="shared" si="15"/>
        <v>11300</v>
      </c>
    </row>
    <row r="115" spans="1:16">
      <c r="B115" s="29" t="s">
        <v>96</v>
      </c>
      <c r="C115" s="29" t="s">
        <v>97</v>
      </c>
      <c r="D115" s="29" t="s">
        <v>18</v>
      </c>
      <c r="E115" s="87">
        <v>2.5</v>
      </c>
      <c r="F115" s="26">
        <v>1172</v>
      </c>
      <c r="G115" s="89">
        <v>108.9</v>
      </c>
      <c r="H115" s="88">
        <v>1162</v>
      </c>
      <c r="I115" s="89">
        <v>108.02</v>
      </c>
      <c r="J115" s="86"/>
      <c r="K115" s="52">
        <v>12</v>
      </c>
      <c r="L115" s="26">
        <f t="shared" si="15"/>
        <v>14064</v>
      </c>
    </row>
    <row r="116" spans="1:16">
      <c r="B116" s="29" t="s">
        <v>98</v>
      </c>
      <c r="C116" s="29" t="s">
        <v>99</v>
      </c>
      <c r="D116" s="29" t="s">
        <v>100</v>
      </c>
      <c r="E116" s="87">
        <v>2.5</v>
      </c>
      <c r="F116" s="26">
        <v>1355</v>
      </c>
      <c r="G116" s="89">
        <v>125.89</v>
      </c>
      <c r="H116" s="88">
        <v>1343</v>
      </c>
      <c r="I116" s="89">
        <v>124.79</v>
      </c>
      <c r="J116" s="86"/>
      <c r="K116" s="52">
        <v>2</v>
      </c>
      <c r="L116" s="26">
        <f t="shared" si="15"/>
        <v>2710</v>
      </c>
    </row>
    <row r="117" spans="1:16">
      <c r="B117" s="145"/>
      <c r="C117" s="146"/>
      <c r="D117" s="146"/>
      <c r="E117" s="146"/>
      <c r="F117" s="147"/>
      <c r="G117" s="147"/>
      <c r="H117" s="147"/>
      <c r="I117" s="147"/>
      <c r="J117" s="146"/>
      <c r="K117" s="147"/>
      <c r="L117" s="146"/>
    </row>
    <row r="118" spans="1:16">
      <c r="B118" s="148" t="s">
        <v>101</v>
      </c>
      <c r="C118" s="29" t="s">
        <v>102</v>
      </c>
      <c r="D118" s="29" t="s">
        <v>11</v>
      </c>
      <c r="E118" s="87">
        <v>2</v>
      </c>
      <c r="F118" s="26">
        <v>1163</v>
      </c>
      <c r="G118" s="89">
        <v>108.12</v>
      </c>
      <c r="H118" s="88">
        <v>1147</v>
      </c>
      <c r="I118" s="89">
        <v>106.61</v>
      </c>
      <c r="J118" s="86"/>
      <c r="K118" s="52">
        <v>10</v>
      </c>
      <c r="L118" s="26">
        <f>SUM(F118*K118)</f>
        <v>11630</v>
      </c>
    </row>
    <row r="119" spans="1:16">
      <c r="B119" s="148" t="s">
        <v>103</v>
      </c>
      <c r="C119" s="29" t="s">
        <v>104</v>
      </c>
      <c r="D119" s="29" t="s">
        <v>38</v>
      </c>
      <c r="E119" s="87">
        <v>2.5</v>
      </c>
      <c r="F119" s="26">
        <v>1342</v>
      </c>
      <c r="G119" s="89">
        <v>124.72</v>
      </c>
      <c r="H119" s="88"/>
      <c r="I119" s="89"/>
      <c r="J119" s="86"/>
      <c r="K119" s="52">
        <v>6</v>
      </c>
      <c r="L119" s="26">
        <f>SUM(F119*K119)</f>
        <v>8052</v>
      </c>
      <c r="N119" s="15" t="s">
        <v>120</v>
      </c>
    </row>
    <row r="120" spans="1:16" ht="20.25">
      <c r="B120" s="148" t="s">
        <v>105</v>
      </c>
      <c r="C120" s="29" t="s">
        <v>106</v>
      </c>
      <c r="D120" s="29" t="s">
        <v>11</v>
      </c>
      <c r="E120" s="87">
        <v>2</v>
      </c>
      <c r="F120" s="26">
        <v>1351</v>
      </c>
      <c r="G120" s="89">
        <v>125.6</v>
      </c>
      <c r="H120" s="88">
        <v>1245</v>
      </c>
      <c r="I120" s="89">
        <v>115.73</v>
      </c>
      <c r="J120" s="86"/>
      <c r="K120" s="52">
        <v>5</v>
      </c>
      <c r="L120" s="26">
        <f t="shared" ref="L120" si="16">SUM(F120*K120)</f>
        <v>6755</v>
      </c>
      <c r="N120" s="40" t="s">
        <v>42</v>
      </c>
      <c r="O120" s="40"/>
    </row>
    <row r="121" spans="1:16">
      <c r="A121" s="3"/>
      <c r="B121" s="148" t="s">
        <v>107</v>
      </c>
      <c r="C121" s="29" t="s">
        <v>108</v>
      </c>
      <c r="D121" s="29" t="s">
        <v>11</v>
      </c>
      <c r="E121" s="87">
        <v>2.5</v>
      </c>
      <c r="F121" s="26">
        <v>1388</v>
      </c>
      <c r="G121" s="89">
        <v>128.97999999999999</v>
      </c>
      <c r="H121" s="88">
        <v>1324</v>
      </c>
      <c r="I121" s="89">
        <v>123.05</v>
      </c>
      <c r="J121" s="86"/>
      <c r="K121" s="52">
        <v>12</v>
      </c>
      <c r="L121" s="26">
        <f>SUM(F121*K121)</f>
        <v>16656</v>
      </c>
      <c r="M121" s="107"/>
      <c r="N121" s="41" t="s">
        <v>43</v>
      </c>
      <c r="O121" s="42">
        <f>SUM(K109)</f>
        <v>11</v>
      </c>
    </row>
    <row r="122" spans="1:16" ht="20.25">
      <c r="B122" s="148" t="s">
        <v>109</v>
      </c>
      <c r="C122" s="29" t="s">
        <v>110</v>
      </c>
      <c r="D122" s="29" t="s">
        <v>11</v>
      </c>
      <c r="E122" s="87">
        <v>2</v>
      </c>
      <c r="F122" s="26">
        <v>1489</v>
      </c>
      <c r="G122" s="89">
        <v>138.35</v>
      </c>
      <c r="H122" s="88">
        <v>1364</v>
      </c>
      <c r="I122" s="89">
        <v>126.72</v>
      </c>
      <c r="J122" s="86"/>
      <c r="K122" s="52">
        <v>14</v>
      </c>
      <c r="L122" s="26">
        <f>SUM(F122*K122)</f>
        <v>20846</v>
      </c>
      <c r="N122" s="41" t="s">
        <v>44</v>
      </c>
      <c r="O122" s="42">
        <f>SUM(K111:K116)</f>
        <v>57</v>
      </c>
    </row>
    <row r="123" spans="1:16" ht="19.350000000000001" customHeight="1">
      <c r="B123" s="148" t="s">
        <v>111</v>
      </c>
      <c r="C123" s="29" t="s">
        <v>112</v>
      </c>
      <c r="D123" s="29" t="s">
        <v>11</v>
      </c>
      <c r="E123" s="87">
        <v>2</v>
      </c>
      <c r="F123" s="26">
        <v>1525</v>
      </c>
      <c r="G123" s="89">
        <v>141.69999999999999</v>
      </c>
      <c r="H123" s="88">
        <v>1469</v>
      </c>
      <c r="I123" s="89">
        <v>136.47999999999999</v>
      </c>
      <c r="J123" s="86"/>
      <c r="K123" s="52">
        <v>9</v>
      </c>
      <c r="L123" s="26">
        <f>SUM(F123*K123)</f>
        <v>13725</v>
      </c>
      <c r="N123" s="41" t="s">
        <v>45</v>
      </c>
      <c r="O123" s="42">
        <f>SUM(K118:K124)</f>
        <v>60</v>
      </c>
    </row>
    <row r="124" spans="1:16" ht="20.25">
      <c r="B124" s="148" t="s">
        <v>113</v>
      </c>
      <c r="C124" s="29" t="s">
        <v>114</v>
      </c>
      <c r="D124" s="29" t="s">
        <v>11</v>
      </c>
      <c r="E124" s="87">
        <v>2</v>
      </c>
      <c r="F124" s="26">
        <v>1815</v>
      </c>
      <c r="G124" s="89">
        <v>168.58</v>
      </c>
      <c r="H124" s="88">
        <v>1506</v>
      </c>
      <c r="I124" s="89">
        <v>139.94</v>
      </c>
      <c r="J124" s="86"/>
      <c r="K124" s="52">
        <v>4</v>
      </c>
      <c r="L124" s="26">
        <f t="shared" ref="L124" si="17">SUM(F124*K124)</f>
        <v>7260</v>
      </c>
      <c r="N124" s="41" t="s">
        <v>46</v>
      </c>
      <c r="O124" s="42">
        <f>SUM(K126)</f>
        <v>2</v>
      </c>
    </row>
    <row r="125" spans="1:16" ht="12.6" customHeight="1">
      <c r="B125" s="149"/>
      <c r="C125" s="49"/>
      <c r="D125" s="49"/>
      <c r="E125" s="84"/>
      <c r="F125" s="27"/>
      <c r="G125" s="85"/>
      <c r="H125" s="51"/>
      <c r="I125" s="85"/>
      <c r="J125" s="86"/>
      <c r="K125" s="50"/>
      <c r="L125" s="27"/>
      <c r="N125"/>
      <c r="P125" s="53"/>
    </row>
    <row r="126" spans="1:16" s="53" customFormat="1">
      <c r="B126" s="148" t="s">
        <v>115</v>
      </c>
      <c r="C126" s="29" t="s">
        <v>116</v>
      </c>
      <c r="D126" s="29" t="s">
        <v>16</v>
      </c>
      <c r="E126" s="87">
        <v>2</v>
      </c>
      <c r="F126" s="26">
        <v>1970</v>
      </c>
      <c r="G126" s="89">
        <v>183.11</v>
      </c>
      <c r="H126" s="88">
        <v>1949</v>
      </c>
      <c r="I126" s="89">
        <v>181.13</v>
      </c>
      <c r="J126" s="86"/>
      <c r="K126" s="52">
        <v>2</v>
      </c>
      <c r="L126" s="26">
        <f>SUM(F126*K126)</f>
        <v>3940</v>
      </c>
      <c r="M126" s="115"/>
      <c r="N126"/>
      <c r="O126"/>
      <c r="P126"/>
    </row>
    <row r="127" spans="1:16">
      <c r="B127" s="49"/>
      <c r="C127" s="49"/>
      <c r="D127" s="141"/>
      <c r="E127" s="142"/>
      <c r="F127" s="142"/>
      <c r="G127" s="142"/>
      <c r="H127" s="143"/>
      <c r="I127" s="143"/>
      <c r="J127" s="131"/>
      <c r="K127" s="50"/>
      <c r="L127" s="51"/>
      <c r="N127" s="40" t="s">
        <v>49</v>
      </c>
      <c r="O127" s="45">
        <f>SUM(O121:O124)</f>
        <v>130</v>
      </c>
      <c r="P127" s="59"/>
    </row>
    <row r="128" spans="1:16" s="59" customFormat="1" ht="30" customHeight="1">
      <c r="B128" s="33" t="s">
        <v>117</v>
      </c>
      <c r="C128" s="33"/>
      <c r="D128" s="150"/>
      <c r="E128" s="151"/>
      <c r="F128" s="151"/>
      <c r="G128" s="151"/>
      <c r="H128" s="152"/>
      <c r="I128" s="153"/>
      <c r="J128" s="129"/>
      <c r="K128" s="154">
        <f>SUM(K109:K126)</f>
        <v>130</v>
      </c>
      <c r="L128" s="154">
        <f>SUM(L109:L126)</f>
        <v>159388</v>
      </c>
      <c r="M128" s="116"/>
      <c r="N128" s="40"/>
      <c r="O128" s="45"/>
      <c r="P128"/>
    </row>
    <row r="129" spans="2:15" ht="15">
      <c r="N129" s="41"/>
      <c r="O129" s="41"/>
    </row>
    <row r="130" spans="2:15" ht="20.25">
      <c r="B130" s="55" t="s">
        <v>58</v>
      </c>
      <c r="C130" s="55"/>
      <c r="D130" s="55"/>
      <c r="E130" s="57"/>
      <c r="F130" s="57"/>
      <c r="G130" s="57"/>
      <c r="H130" s="56"/>
      <c r="I130" s="56"/>
      <c r="J130" s="86"/>
      <c r="K130" s="62">
        <f>SUM(K97+K128)</f>
        <v>550</v>
      </c>
      <c r="L130" s="62">
        <f>SUM(L97+L128)</f>
        <v>630960</v>
      </c>
      <c r="N130" s="46" t="s">
        <v>51</v>
      </c>
      <c r="O130" s="47">
        <f>SUM(O127)</f>
        <v>130</v>
      </c>
    </row>
    <row r="136" spans="2:15">
      <c r="N136" s="155" t="s">
        <v>122</v>
      </c>
    </row>
    <row r="137" spans="2:15" ht="15">
      <c r="N137" s="40" t="s">
        <v>42</v>
      </c>
      <c r="O137" s="40"/>
    </row>
    <row r="138" spans="2:15" ht="15">
      <c r="N138" s="41" t="s">
        <v>43</v>
      </c>
      <c r="O138" s="42">
        <f>SUM(O79+O121)</f>
        <v>15</v>
      </c>
    </row>
    <row r="139" spans="2:15" ht="15">
      <c r="N139" s="41" t="s">
        <v>44</v>
      </c>
      <c r="O139" s="42">
        <f>SUM(O80+O122)</f>
        <v>171</v>
      </c>
    </row>
    <row r="140" spans="2:15" ht="15">
      <c r="N140" s="41" t="s">
        <v>45</v>
      </c>
      <c r="O140" s="42">
        <f>SUM(O81+O123)</f>
        <v>162</v>
      </c>
    </row>
    <row r="141" spans="2:15" ht="15">
      <c r="N141" s="41" t="s">
        <v>46</v>
      </c>
      <c r="O141" s="42">
        <f>SUM(O82+O124)</f>
        <v>37</v>
      </c>
    </row>
    <row r="142" spans="2:15" ht="15">
      <c r="N142" s="43"/>
      <c r="O142" s="41"/>
    </row>
    <row r="143" spans="2:15" ht="15">
      <c r="N143" s="40" t="s">
        <v>52</v>
      </c>
      <c r="O143" s="40"/>
    </row>
    <row r="144" spans="2:15" ht="15">
      <c r="N144" s="41" t="s">
        <v>47</v>
      </c>
      <c r="O144" s="42">
        <f>SUM(K45:K51,K88)</f>
        <v>27</v>
      </c>
    </row>
    <row r="145" spans="14:15" ht="15">
      <c r="N145" s="41" t="s">
        <v>48</v>
      </c>
      <c r="O145" s="42">
        <f>SUM(K56:K59,K91)</f>
        <v>30</v>
      </c>
    </row>
    <row r="146" spans="14:15" ht="15">
      <c r="N146" s="41" t="s">
        <v>79</v>
      </c>
      <c r="O146" s="42">
        <f>SUM(K52:K53)</f>
        <v>6</v>
      </c>
    </row>
    <row r="147" spans="14:15" ht="15">
      <c r="N147" s="41" t="s">
        <v>80</v>
      </c>
      <c r="O147" s="42">
        <f>SUM(K60+K76)</f>
        <v>61</v>
      </c>
    </row>
    <row r="148" spans="14:15" ht="15">
      <c r="N148" s="41" t="s">
        <v>81</v>
      </c>
      <c r="O148" s="42">
        <f>SUM(K63:K64,K79)</f>
        <v>33</v>
      </c>
    </row>
    <row r="149" spans="14:15" ht="15">
      <c r="N149" s="41" t="s">
        <v>82</v>
      </c>
      <c r="O149" s="44">
        <f>SUM(K67)</f>
        <v>8</v>
      </c>
    </row>
    <row r="150" spans="14:15" ht="15">
      <c r="N150"/>
    </row>
    <row r="151" spans="14:15" ht="15">
      <c r="N151"/>
    </row>
    <row r="152" spans="14:15" ht="15">
      <c r="N152" s="40" t="s">
        <v>49</v>
      </c>
      <c r="O152" s="45">
        <f>SUM(O138:O141)</f>
        <v>385</v>
      </c>
    </row>
    <row r="153" spans="14:15" ht="15">
      <c r="N153" s="40"/>
      <c r="O153" s="45"/>
    </row>
    <row r="154" spans="14:15" ht="15">
      <c r="N154" s="40" t="s">
        <v>50</v>
      </c>
      <c r="O154" s="45">
        <f>SUM(O144:O149)</f>
        <v>165</v>
      </c>
    </row>
    <row r="155" spans="14:15" ht="15">
      <c r="N155" s="41"/>
      <c r="O155" s="41"/>
    </row>
    <row r="156" spans="14:15" ht="15">
      <c r="N156" s="46" t="s">
        <v>51</v>
      </c>
      <c r="O156" s="47">
        <f>SUM(O152+O154)</f>
        <v>550</v>
      </c>
    </row>
  </sheetData>
  <mergeCells count="3">
    <mergeCell ref="O9:O10"/>
    <mergeCell ref="U9:U10"/>
    <mergeCell ref="Z9:Z10"/>
  </mergeCells>
  <phoneticPr fontId="22" type="noConversion"/>
  <pageMargins left="0.7" right="0.7" top="0.75" bottom="0.75" header="0.3" footer="0.3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B5D6-E192-470F-911B-81A6EC41AB68}">
  <dimension ref="A1"/>
  <sheetViews>
    <sheetView workbookViewId="0">
      <selection activeCell="A2" sqref="A2:N2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Mix</vt:lpstr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Cooper</dc:creator>
  <cp:lastModifiedBy>Lilly Davies</cp:lastModifiedBy>
  <cp:lastPrinted>2024-08-20T08:42:15Z</cp:lastPrinted>
  <dcterms:created xsi:type="dcterms:W3CDTF">2012-11-30T09:00:29Z</dcterms:created>
  <dcterms:modified xsi:type="dcterms:W3CDTF">2026-06-23T10:46:11Z</dcterms:modified>
</cp:coreProperties>
</file>