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surreywildlifetrust.sharepoint.com/sites/EcologyServices/Shared Documents/General/CONSULTANCY/2_Jobs/6XXX/6136 Royal Botanic Gardens Wakefield/6136-7 Wild Play/E_BNG/"/>
    </mc:Choice>
  </mc:AlternateContent>
  <xr:revisionPtr revIDLastSave="0" documentId="8_{F1A33EA6-C118-4D07-A97F-54EF4D507C44}" xr6:coauthVersionLast="47" xr6:coauthVersionMax="47" xr10:uidLastSave="{00000000-0000-0000-0000-000000000000}"/>
  <bookViews>
    <workbookView xWindow="-110" yWindow="-110" windowWidth="19420" windowHeight="11500" tabRatio="897" firstSheet="2"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B.COASTAL" sheetId="100" state="hidden" r:id="rId6"/>
    <sheet name="2B.COASTAL LAGOONS" sheetId="101" state="hidden" r:id="rId7"/>
    <sheet name="3C.COASTAL SALTMARSH" sheetId="102" state="hidden" r:id="rId8"/>
    <sheet name="4B. DITCH" sheetId="103" state="hidden" r:id="rId9"/>
    <sheet name="6B.GRASSLAND MED HIGH &amp; V.HI" sheetId="105" r:id="rId10"/>
    <sheet name="5B.GRASSLAND LOW" sheetId="104" r:id="rId11"/>
    <sheet name="7B.HEATHLAND" sheetId="74" state="hidden" r:id="rId12"/>
    <sheet name="Sheet1" sheetId="95" state="hidden" r:id="rId13"/>
    <sheet name="8B.HEDGEROW" sheetId="98" r:id="rId14"/>
    <sheet name="9B.INDIVIDUAL TREES" sheetId="84" r:id="rId15"/>
    <sheet name="10B.INTERTIDAL BIOGENIC REEFS" sheetId="97" state="hidden" r:id="rId16"/>
    <sheet name="11B.INTERTIDAL HARD STRUCTURES" sheetId="59" state="hidden" r:id="rId17"/>
    <sheet name="12B.INTERTIDAL SEAGRASS" sheetId="91" state="hidden" r:id="rId18"/>
    <sheet name="13B.INTERTIDAL SEDIMENT" sheetId="92" state="hidden" r:id="rId19"/>
    <sheet name="14B.LAKE" sheetId="22" state="hidden" r:id="rId20"/>
    <sheet name="15B.LIMESTONE PAVEMENT" sheetId="77" state="hidden" r:id="rId21"/>
    <sheet name="16B.LINE OF TREES" sheetId="78" state="hidden" r:id="rId22"/>
    <sheet name="17B.ORCHARD" sheetId="79" state="hidden" r:id="rId23"/>
    <sheet name="18B.POND" sheetId="99" state="hidden" r:id="rId24"/>
    <sheet name="19B.ROCKY SHORE" sheetId="93" state="hidden" r:id="rId25"/>
    <sheet name="20B.SCRUB" sheetId="81" state="hidden" r:id="rId26"/>
    <sheet name="21B.SPARSELY VEGETATED LAND" sheetId="51" state="hidden" r:id="rId27"/>
    <sheet name="22B.URBAN" sheetId="83" state="hidden" r:id="rId28"/>
    <sheet name="23B.WETLAND" sheetId="85" state="hidden" r:id="rId29"/>
    <sheet name="24B.WOODLAND" sheetId="94" r:id="rId30"/>
    <sheet name="25B.WOOD-PASTURE &amp; PARKLAND" sheetId="29" state="hidden" r:id="rId31"/>
    <sheet name="26.VERSION HISTORY" sheetId="96" r:id="rId32"/>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16">'11B.INTERTIDAL HARD STRUCTURES'!$A$1:$P$27</definedName>
    <definedName name="_xlnm.Print_Area" localSheetId="17">'12B.INTERTIDAL SEAGRASS'!$A$1:$P$29</definedName>
    <definedName name="_xlnm.Print_Area" localSheetId="18">'13B.INTERTIDAL SEDIMENT'!$A$1:$P$29</definedName>
    <definedName name="_xlnm.Print_Area" localSheetId="19">'14B.LAKE'!$A$1:$L$36</definedName>
    <definedName name="_xlnm.Print_Area" localSheetId="20">'15B.LIMESTONE PAVEMENT'!$A$1:$N$27</definedName>
    <definedName name="_xlnm.Print_Area" localSheetId="21">'16B.LINE OF TREES'!$A$1:$N$26</definedName>
    <definedName name="_xlnm.Print_Area" localSheetId="22">'17B.ORCHARD'!$A$1:$N$30</definedName>
    <definedName name="_xlnm.Print_Area" localSheetId="24">'19B.ROCKY SHORE'!$A$1:$P$27</definedName>
    <definedName name="_xlnm.Print_Area" localSheetId="25">'20B.SCRUB'!$A$1:$N$26</definedName>
    <definedName name="_xlnm.Print_Area" localSheetId="26">'21B.SPARSELY VEGETATED LAND'!$A$1:$N$25</definedName>
    <definedName name="_xlnm.Print_Area" localSheetId="27">'22B.URBAN'!$A$1:$N$44</definedName>
    <definedName name="_xlnm.Print_Area" localSheetId="28">'23B.WETLAND'!$A$1:$O$46</definedName>
    <definedName name="_xlnm.Print_Area" localSheetId="29">'24B.WOODLAND'!$A$1:$P$35</definedName>
    <definedName name="_xlnm.Print_Area" localSheetId="30">'25B.WOOD-PASTURE &amp; PARKLAND'!$A$1:$N$28</definedName>
    <definedName name="_xlnm.Print_Area" localSheetId="11">'7B.HEATHLAND'!$A$1:$N$34</definedName>
    <definedName name="_xlnm.Print_Area" localSheetId="1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94" l="1"/>
  <c r="F31" i="94" s="1"/>
  <c r="D22" i="105"/>
  <c r="D23" i="105"/>
  <c r="M31" i="105"/>
  <c r="M32" i="105" s="1"/>
  <c r="L31" i="105"/>
  <c r="L32" i="105" s="1"/>
  <c r="K33" i="105"/>
  <c r="J29" i="105"/>
  <c r="I31" i="105"/>
  <c r="I32" i="105" s="1"/>
  <c r="H28" i="105"/>
  <c r="G28" i="105"/>
  <c r="F29" i="105"/>
  <c r="E29" i="105"/>
  <c r="D28" i="105"/>
  <c r="F25" i="104"/>
  <c r="D22" i="104"/>
  <c r="D27" i="104"/>
  <c r="L27" i="105"/>
  <c r="F27" i="105"/>
  <c r="F28" i="105"/>
  <c r="L28" i="105"/>
  <c r="D27" i="105"/>
  <c r="D31" i="105"/>
  <c r="D32" i="105"/>
  <c r="I29" i="105"/>
  <c r="D33" i="105"/>
  <c r="K29" i="105"/>
  <c r="E33" i="105"/>
  <c r="K31" i="105"/>
  <c r="K32" i="105"/>
  <c r="F33" i="105"/>
  <c r="K28" i="105"/>
  <c r="M29" i="105"/>
  <c r="K27" i="105"/>
  <c r="D29" i="105"/>
  <c r="M27" i="105"/>
  <c r="M27" i="104"/>
  <c r="L27" i="104"/>
  <c r="K27" i="104"/>
  <c r="J27" i="104"/>
  <c r="I27" i="104"/>
  <c r="H27" i="104"/>
  <c r="G27" i="104"/>
  <c r="F27" i="104"/>
  <c r="E22" i="104"/>
  <c r="E25" i="104"/>
  <c r="I26" i="104"/>
  <c r="H26" i="104"/>
  <c r="G26" i="104"/>
  <c r="F26" i="104"/>
  <c r="E21" i="104"/>
  <c r="D21" i="104"/>
  <c r="D26" i="104"/>
  <c r="E23" i="103"/>
  <c r="F23" i="103"/>
  <c r="G23" i="103"/>
  <c r="H23" i="103"/>
  <c r="I23" i="103"/>
  <c r="J23" i="103"/>
  <c r="K23" i="103"/>
  <c r="L23" i="103"/>
  <c r="M23" i="103"/>
  <c r="M25" i="103"/>
  <c r="L25" i="103"/>
  <c r="K25" i="103"/>
  <c r="J25" i="103"/>
  <c r="F25" i="103"/>
  <c r="M22" i="103"/>
  <c r="M27" i="103"/>
  <c r="L22" i="103"/>
  <c r="L27" i="103"/>
  <c r="K22" i="103"/>
  <c r="K26" i="103"/>
  <c r="J22" i="103"/>
  <c r="J26" i="103"/>
  <c r="I22" i="103"/>
  <c r="I25" i="103"/>
  <c r="H22" i="103"/>
  <c r="H25" i="103"/>
  <c r="G22" i="103"/>
  <c r="G25" i="103"/>
  <c r="F22" i="103"/>
  <c r="F26" i="103"/>
  <c r="E22" i="103"/>
  <c r="E25" i="103"/>
  <c r="D22" i="103"/>
  <c r="D25" i="103"/>
  <c r="G23" i="102"/>
  <c r="H23" i="102"/>
  <c r="I23" i="102"/>
  <c r="J23" i="102"/>
  <c r="K23" i="102"/>
  <c r="L23" i="102"/>
  <c r="M23" i="102"/>
  <c r="N23" i="102"/>
  <c r="O23" i="102"/>
  <c r="N26" i="102"/>
  <c r="M25" i="102"/>
  <c r="O22" i="102"/>
  <c r="O27" i="102"/>
  <c r="N22" i="102"/>
  <c r="N27" i="102"/>
  <c r="M22" i="102"/>
  <c r="M26" i="102"/>
  <c r="L22" i="102"/>
  <c r="L26" i="102"/>
  <c r="K22" i="102"/>
  <c r="K25" i="102"/>
  <c r="J22" i="102"/>
  <c r="J25" i="102"/>
  <c r="I22" i="102"/>
  <c r="I25" i="102"/>
  <c r="H22" i="102"/>
  <c r="H26" i="102"/>
  <c r="G22" i="102"/>
  <c r="G25" i="102"/>
  <c r="F22" i="102"/>
  <c r="F25" i="102"/>
  <c r="G19" i="101"/>
  <c r="H19" i="101"/>
  <c r="I19" i="101"/>
  <c r="J19" i="101"/>
  <c r="K19" i="101"/>
  <c r="L19" i="101"/>
  <c r="M19" i="101"/>
  <c r="N19" i="101"/>
  <c r="O19" i="101"/>
  <c r="O18" i="101"/>
  <c r="O23" i="101"/>
  <c r="N18" i="101"/>
  <c r="N23" i="101"/>
  <c r="M18" i="101"/>
  <c r="M22" i="101"/>
  <c r="L18" i="101"/>
  <c r="L22" i="101"/>
  <c r="K18" i="101"/>
  <c r="K21" i="101"/>
  <c r="J18" i="101"/>
  <c r="J21" i="101"/>
  <c r="I18" i="101"/>
  <c r="I21" i="101"/>
  <c r="H18" i="101"/>
  <c r="H23" i="101"/>
  <c r="G18" i="101"/>
  <c r="G21" i="101"/>
  <c r="F18" i="101"/>
  <c r="F22" i="101"/>
  <c r="E24" i="100"/>
  <c r="F24" i="100"/>
  <c r="G24" i="100"/>
  <c r="H24" i="100"/>
  <c r="I24" i="100"/>
  <c r="J24" i="100"/>
  <c r="K24" i="100"/>
  <c r="L24" i="100"/>
  <c r="M24" i="100"/>
  <c r="F28" i="100"/>
  <c r="M23" i="100"/>
  <c r="M28" i="100"/>
  <c r="L23" i="100"/>
  <c r="L28" i="100"/>
  <c r="K23" i="100"/>
  <c r="K27" i="100"/>
  <c r="J23" i="100"/>
  <c r="J27" i="100"/>
  <c r="I23" i="100"/>
  <c r="H23" i="100"/>
  <c r="G23" i="100"/>
  <c r="G26" i="100"/>
  <c r="F23" i="100"/>
  <c r="E23" i="100"/>
  <c r="D23" i="100"/>
  <c r="M22" i="100"/>
  <c r="L22" i="100"/>
  <c r="K22" i="100"/>
  <c r="J22" i="100"/>
  <c r="I22" i="100"/>
  <c r="H22" i="100"/>
  <c r="G22" i="100"/>
  <c r="F22" i="100"/>
  <c r="E22" i="100"/>
  <c r="D22" i="100"/>
  <c r="D25" i="99"/>
  <c r="D35" i="99" s="1"/>
  <c r="D30" i="99"/>
  <c r="E26" i="99"/>
  <c r="F26" i="99"/>
  <c r="G26" i="99"/>
  <c r="H26" i="99"/>
  <c r="I26" i="99"/>
  <c r="J26" i="99"/>
  <c r="K26" i="99"/>
  <c r="L26" i="99"/>
  <c r="M26" i="99"/>
  <c r="D26" i="99"/>
  <c r="M25" i="99"/>
  <c r="M27" i="99" s="1"/>
  <c r="M36" i="99"/>
  <c r="L25" i="99"/>
  <c r="L32" i="99" s="1"/>
  <c r="K25" i="99"/>
  <c r="K27" i="99" s="1"/>
  <c r="J25" i="99"/>
  <c r="J34" i="99" s="1"/>
  <c r="I25" i="99"/>
  <c r="I27" i="99" s="1"/>
  <c r="H25" i="99"/>
  <c r="H27" i="99" s="1"/>
  <c r="G25" i="99"/>
  <c r="G27" i="99" s="1"/>
  <c r="F25" i="99"/>
  <c r="F35" i="99" s="1"/>
  <c r="F32" i="99"/>
  <c r="E25" i="99"/>
  <c r="E30" i="99" s="1"/>
  <c r="D23" i="104"/>
  <c r="D25" i="104"/>
  <c r="D23" i="103"/>
  <c r="D26" i="103"/>
  <c r="L26" i="103"/>
  <c r="M26" i="103"/>
  <c r="D27" i="103"/>
  <c r="E27" i="103"/>
  <c r="F27" i="103"/>
  <c r="G27" i="103"/>
  <c r="E26" i="103"/>
  <c r="H27" i="103"/>
  <c r="G26" i="103"/>
  <c r="I27" i="103"/>
  <c r="J27" i="103"/>
  <c r="H26" i="103"/>
  <c r="I26" i="103"/>
  <c r="K27" i="103"/>
  <c r="F23" i="102"/>
  <c r="H25" i="102"/>
  <c r="L25" i="102"/>
  <c r="F27" i="102"/>
  <c r="O25" i="102"/>
  <c r="G27" i="102"/>
  <c r="O26" i="102"/>
  <c r="N25" i="102"/>
  <c r="H27" i="102"/>
  <c r="G26" i="102"/>
  <c r="I27" i="102"/>
  <c r="F26" i="102"/>
  <c r="J27" i="102"/>
  <c r="I26" i="102"/>
  <c r="K27" i="102"/>
  <c r="L27" i="102"/>
  <c r="K26" i="102"/>
  <c r="M27" i="102"/>
  <c r="J26" i="102"/>
  <c r="F19" i="101"/>
  <c r="G23" i="101"/>
  <c r="I23" i="101"/>
  <c r="H21" i="101"/>
  <c r="L21" i="101"/>
  <c r="M21" i="101"/>
  <c r="N21" i="101"/>
  <c r="O21" i="101"/>
  <c r="N22" i="101"/>
  <c r="O22" i="101"/>
  <c r="F23" i="101"/>
  <c r="F21" i="101"/>
  <c r="H22" i="101"/>
  <c r="J23" i="101"/>
  <c r="G22" i="101"/>
  <c r="I22" i="101"/>
  <c r="K23" i="101"/>
  <c r="J22" i="101"/>
  <c r="L23" i="101"/>
  <c r="K22" i="101"/>
  <c r="M23" i="101"/>
  <c r="E28" i="100"/>
  <c r="D24" i="100"/>
  <c r="J26" i="100"/>
  <c r="K26" i="100"/>
  <c r="D26" i="100"/>
  <c r="L26" i="100"/>
  <c r="E26" i="100"/>
  <c r="M26" i="100"/>
  <c r="F26" i="100"/>
  <c r="D27" i="100"/>
  <c r="L27" i="100"/>
  <c r="H26" i="100"/>
  <c r="M27" i="100"/>
  <c r="I26" i="100"/>
  <c r="D28" i="100"/>
  <c r="E27" i="100"/>
  <c r="G28" i="100"/>
  <c r="F27" i="100"/>
  <c r="H28" i="100"/>
  <c r="G27" i="100"/>
  <c r="I28" i="100"/>
  <c r="H27" i="100"/>
  <c r="J28" i="100"/>
  <c r="I27" i="100"/>
  <c r="K28" i="100"/>
  <c r="D27" i="99"/>
  <c r="G35" i="99"/>
  <c r="I35" i="99"/>
  <c r="K35" i="99"/>
  <c r="G30" i="99"/>
  <c r="G31" i="99"/>
  <c r="H31" i="99"/>
  <c r="I31" i="99"/>
  <c r="H32" i="99"/>
  <c r="I32" i="99"/>
  <c r="J32" i="99"/>
  <c r="M34" i="99"/>
  <c r="K34" i="99"/>
  <c r="H30" i="99"/>
  <c r="J31" i="99"/>
  <c r="I30" i="99"/>
  <c r="K31" i="99"/>
  <c r="G36" i="99"/>
  <c r="J30" i="99"/>
  <c r="L31" i="99"/>
  <c r="H36" i="99"/>
  <c r="K30" i="99"/>
  <c r="I36" i="99"/>
  <c r="J36" i="99"/>
  <c r="G34" i="99"/>
  <c r="K36" i="99"/>
  <c r="M30" i="74"/>
  <c r="L30" i="74"/>
  <c r="K30" i="74"/>
  <c r="J30" i="74"/>
  <c r="I30" i="74"/>
  <c r="H30" i="74"/>
  <c r="G30" i="74"/>
  <c r="F30" i="74"/>
  <c r="E30" i="74"/>
  <c r="M29" i="74"/>
  <c r="L29" i="74"/>
  <c r="K29" i="74"/>
  <c r="J29" i="74"/>
  <c r="I29" i="74"/>
  <c r="H29" i="74"/>
  <c r="G29" i="74"/>
  <c r="F29" i="74"/>
  <c r="E29" i="74"/>
  <c r="M28" i="74"/>
  <c r="L28" i="74"/>
  <c r="K28" i="74"/>
  <c r="J28" i="74"/>
  <c r="I28" i="74"/>
  <c r="H28" i="74"/>
  <c r="G28" i="74"/>
  <c r="F28" i="74"/>
  <c r="E28" i="74"/>
  <c r="F35" i="98"/>
  <c r="F30" i="98"/>
  <c r="F34" i="98"/>
  <c r="O25" i="59"/>
  <c r="N25" i="59"/>
  <c r="M25" i="59"/>
  <c r="L25" i="59"/>
  <c r="K25" i="59"/>
  <c r="J25" i="59"/>
  <c r="I25" i="59"/>
  <c r="H25" i="59"/>
  <c r="G25" i="59"/>
  <c r="F25" i="59"/>
  <c r="F33" i="98"/>
  <c r="O26" i="97"/>
  <c r="N26" i="97"/>
  <c r="M26" i="97"/>
  <c r="L26" i="97"/>
  <c r="K26" i="97"/>
  <c r="J26" i="97"/>
  <c r="I26" i="97"/>
  <c r="H26" i="97"/>
  <c r="G26" i="97"/>
  <c r="O25" i="97"/>
  <c r="N25" i="97"/>
  <c r="M25" i="97"/>
  <c r="L25" i="97"/>
  <c r="K25" i="97"/>
  <c r="J25" i="97"/>
  <c r="I25" i="97"/>
  <c r="H25" i="97"/>
  <c r="G25" i="97"/>
  <c r="O24" i="97"/>
  <c r="N24" i="97"/>
  <c r="M24" i="97"/>
  <c r="L24" i="97"/>
  <c r="K24" i="97"/>
  <c r="J24" i="97"/>
  <c r="I24" i="97"/>
  <c r="H24" i="97"/>
  <c r="G24" i="97"/>
  <c r="O22" i="97"/>
  <c r="N22" i="97"/>
  <c r="M22" i="97"/>
  <c r="L22" i="97"/>
  <c r="K22" i="97"/>
  <c r="J22" i="97"/>
  <c r="I22" i="97"/>
  <c r="H22" i="97"/>
  <c r="G22" i="97"/>
  <c r="F22" i="97"/>
  <c r="F24" i="97"/>
  <c r="K26" i="79"/>
  <c r="I25" i="79"/>
  <c r="H25" i="79"/>
  <c r="M27" i="83"/>
  <c r="L27" i="83"/>
  <c r="K27" i="83"/>
  <c r="J27" i="83"/>
  <c r="I27" i="83"/>
  <c r="H27" i="83"/>
  <c r="G27" i="83"/>
  <c r="F27" i="83"/>
  <c r="E27" i="83"/>
  <c r="D27" i="83"/>
  <c r="L25" i="29"/>
  <c r="E25" i="29"/>
  <c r="M26" i="29"/>
  <c r="L26" i="29"/>
  <c r="K26" i="29"/>
  <c r="M24" i="29"/>
  <c r="L24" i="29"/>
  <c r="K24" i="29"/>
  <c r="J24" i="29"/>
  <c r="H24" i="29"/>
  <c r="D22" i="29"/>
  <c r="D24" i="29"/>
  <c r="M22" i="29"/>
  <c r="M25" i="29"/>
  <c r="L22" i="29"/>
  <c r="K22" i="29"/>
  <c r="K25" i="29"/>
  <c r="J22" i="29"/>
  <c r="J26" i="29"/>
  <c r="I22" i="29"/>
  <c r="I26" i="29"/>
  <c r="H22" i="29"/>
  <c r="H26" i="29"/>
  <c r="G22" i="29"/>
  <c r="G24" i="29"/>
  <c r="F22" i="29"/>
  <c r="F24" i="29"/>
  <c r="E22" i="29"/>
  <c r="E24" i="29"/>
  <c r="G29" i="94"/>
  <c r="G33" i="94"/>
  <c r="I29" i="94"/>
  <c r="I31" i="94"/>
  <c r="H29" i="94"/>
  <c r="H31" i="94"/>
  <c r="G31" i="94"/>
  <c r="N35" i="85"/>
  <c r="M35" i="85"/>
  <c r="L35" i="85"/>
  <c r="K35" i="85"/>
  <c r="J35" i="85"/>
  <c r="I35" i="85"/>
  <c r="H35" i="85"/>
  <c r="G35" i="85"/>
  <c r="F35" i="85"/>
  <c r="E35" i="85"/>
  <c r="D35" i="85"/>
  <c r="N34" i="85"/>
  <c r="M34" i="85"/>
  <c r="L34" i="85"/>
  <c r="K34" i="85"/>
  <c r="J34" i="85"/>
  <c r="I34" i="85"/>
  <c r="H34" i="85"/>
  <c r="G34" i="85"/>
  <c r="F34" i="85"/>
  <c r="E34" i="85"/>
  <c r="D34" i="85"/>
  <c r="D28" i="83"/>
  <c r="M28" i="83"/>
  <c r="L28" i="83"/>
  <c r="K28" i="83"/>
  <c r="J28" i="83"/>
  <c r="I28" i="83"/>
  <c r="H28" i="83"/>
  <c r="G28" i="83"/>
  <c r="F28" i="83"/>
  <c r="E28" i="83"/>
  <c r="G22" i="51"/>
  <c r="F22" i="51"/>
  <c r="D22" i="51"/>
  <c r="M21" i="51"/>
  <c r="G21" i="51"/>
  <c r="F21" i="51"/>
  <c r="D21" i="51"/>
  <c r="L20" i="51"/>
  <c r="K20" i="51"/>
  <c r="G20" i="51"/>
  <c r="D20" i="51"/>
  <c r="M18" i="51"/>
  <c r="M22" i="51"/>
  <c r="L18" i="51"/>
  <c r="L21" i="51"/>
  <c r="K18" i="51"/>
  <c r="K21" i="51"/>
  <c r="J18" i="51"/>
  <c r="J20" i="51"/>
  <c r="I18" i="51"/>
  <c r="I20" i="51"/>
  <c r="H18" i="51"/>
  <c r="H20" i="51"/>
  <c r="G18" i="51"/>
  <c r="F18" i="51"/>
  <c r="F20" i="51"/>
  <c r="E18" i="51"/>
  <c r="E20" i="51"/>
  <c r="D18" i="51"/>
  <c r="H24" i="81"/>
  <c r="G24" i="81"/>
  <c r="G23" i="81"/>
  <c r="F23" i="81"/>
  <c r="E23" i="81"/>
  <c r="K22" i="81"/>
  <c r="E22" i="81"/>
  <c r="D22" i="81"/>
  <c r="M20" i="81"/>
  <c r="M22" i="81"/>
  <c r="L20" i="81"/>
  <c r="L22" i="81"/>
  <c r="K20" i="81"/>
  <c r="K23" i="81"/>
  <c r="J20" i="81"/>
  <c r="J22" i="81"/>
  <c r="I20" i="81"/>
  <c r="I22" i="81"/>
  <c r="H20" i="81"/>
  <c r="H22" i="81"/>
  <c r="G20" i="81"/>
  <c r="G22" i="81"/>
  <c r="F20" i="81"/>
  <c r="F24" i="81"/>
  <c r="E20" i="81"/>
  <c r="E24" i="81"/>
  <c r="D20" i="81"/>
  <c r="D23" i="81"/>
  <c r="P25" i="93"/>
  <c r="O25" i="93"/>
  <c r="N25" i="93"/>
  <c r="J25" i="93"/>
  <c r="P24" i="93"/>
  <c r="O24" i="93"/>
  <c r="N24" i="93"/>
  <c r="M24" i="93"/>
  <c r="I24" i="93"/>
  <c r="P23" i="93"/>
  <c r="N23" i="93"/>
  <c r="L23" i="93"/>
  <c r="H23" i="93"/>
  <c r="P21" i="93"/>
  <c r="O21" i="93"/>
  <c r="O23" i="93"/>
  <c r="N21" i="93"/>
  <c r="M21" i="93"/>
  <c r="M25" i="93"/>
  <c r="L21" i="93"/>
  <c r="L24" i="93"/>
  <c r="K21" i="93"/>
  <c r="K23" i="93"/>
  <c r="J21" i="93"/>
  <c r="J23" i="93"/>
  <c r="I21" i="93"/>
  <c r="I23" i="93"/>
  <c r="H21" i="93"/>
  <c r="H24" i="93"/>
  <c r="G21" i="93"/>
  <c r="G23" i="93"/>
  <c r="F21" i="93"/>
  <c r="F23" i="93"/>
  <c r="M23" i="79"/>
  <c r="M27" i="79"/>
  <c r="L23" i="79"/>
  <c r="L27" i="79"/>
  <c r="K23" i="79"/>
  <c r="K27" i="79"/>
  <c r="J23" i="79"/>
  <c r="J26" i="79"/>
  <c r="I23" i="79"/>
  <c r="I26" i="79"/>
  <c r="H23" i="79"/>
  <c r="H26" i="79"/>
  <c r="G23" i="79"/>
  <c r="G25" i="79"/>
  <c r="F23" i="79"/>
  <c r="F25" i="79"/>
  <c r="E23" i="79"/>
  <c r="E25" i="79"/>
  <c r="D23" i="79"/>
  <c r="D25" i="79"/>
  <c r="M22" i="79"/>
  <c r="L22" i="79"/>
  <c r="L26" i="79"/>
  <c r="K22" i="79"/>
  <c r="J22" i="79"/>
  <c r="I22" i="79"/>
  <c r="H22" i="79"/>
  <c r="G22" i="79"/>
  <c r="F22" i="79"/>
  <c r="E22" i="79"/>
  <c r="D22" i="79"/>
  <c r="M23" i="78"/>
  <c r="L23" i="78"/>
  <c r="D23" i="78"/>
  <c r="M22" i="78"/>
  <c r="L22" i="78"/>
  <c r="K22" i="78"/>
  <c r="J22" i="78"/>
  <c r="M21" i="78"/>
  <c r="L21" i="78"/>
  <c r="K21" i="78"/>
  <c r="J21" i="78"/>
  <c r="I21" i="78"/>
  <c r="H21" i="78"/>
  <c r="M19" i="78"/>
  <c r="L19" i="78"/>
  <c r="K19" i="78"/>
  <c r="K23" i="78"/>
  <c r="J19" i="78"/>
  <c r="J23" i="78"/>
  <c r="I19" i="78"/>
  <c r="I22" i="78"/>
  <c r="H19" i="78"/>
  <c r="H22" i="78"/>
  <c r="G19" i="78"/>
  <c r="G21" i="78"/>
  <c r="F19" i="78"/>
  <c r="F21" i="78"/>
  <c r="E19" i="78"/>
  <c r="E21" i="78"/>
  <c r="D19" i="78"/>
  <c r="D21" i="78"/>
  <c r="F23" i="77"/>
  <c r="E23" i="77"/>
  <c r="D23" i="77"/>
  <c r="E22" i="77"/>
  <c r="D22" i="77"/>
  <c r="M21" i="77"/>
  <c r="L21" i="77"/>
  <c r="I21" i="77"/>
  <c r="E21" i="77"/>
  <c r="M19" i="77"/>
  <c r="M22" i="77"/>
  <c r="L19" i="77"/>
  <c r="L22" i="77"/>
  <c r="K19" i="77"/>
  <c r="K21" i="77"/>
  <c r="J19" i="77"/>
  <c r="J21" i="77"/>
  <c r="I19" i="77"/>
  <c r="I22" i="77"/>
  <c r="H19" i="77"/>
  <c r="H21" i="77"/>
  <c r="G19" i="77"/>
  <c r="G21" i="77"/>
  <c r="F19" i="77"/>
  <c r="F21" i="77"/>
  <c r="E19" i="77"/>
  <c r="D19" i="77"/>
  <c r="D21" i="77"/>
  <c r="K26" i="92"/>
  <c r="J26" i="92"/>
  <c r="I25" i="92"/>
  <c r="H25" i="92"/>
  <c r="G24" i="92"/>
  <c r="F24" i="92"/>
  <c r="O22" i="92"/>
  <c r="O24" i="92"/>
  <c r="N22" i="92"/>
  <c r="N24" i="92"/>
  <c r="M22" i="92"/>
  <c r="M24" i="92"/>
  <c r="L22" i="92"/>
  <c r="L24" i="92"/>
  <c r="K22" i="92"/>
  <c r="K24" i="92"/>
  <c r="J22" i="92"/>
  <c r="J24" i="92"/>
  <c r="I22" i="92"/>
  <c r="I26" i="92"/>
  <c r="H22" i="92"/>
  <c r="H26" i="92"/>
  <c r="G22" i="92"/>
  <c r="G25" i="92"/>
  <c r="F22" i="92"/>
  <c r="F25" i="92"/>
  <c r="O26" i="91"/>
  <c r="N26" i="91"/>
  <c r="M25" i="91"/>
  <c r="L25" i="91"/>
  <c r="F25" i="91"/>
  <c r="K24" i="91"/>
  <c r="J24" i="91"/>
  <c r="O22" i="91"/>
  <c r="O24" i="91"/>
  <c r="N22" i="91"/>
  <c r="N24" i="91"/>
  <c r="M22" i="91"/>
  <c r="M26" i="91"/>
  <c r="L22" i="91"/>
  <c r="L26" i="91"/>
  <c r="K22" i="91"/>
  <c r="K25" i="91"/>
  <c r="J22" i="91"/>
  <c r="J25" i="91"/>
  <c r="I22" i="91"/>
  <c r="I24" i="91"/>
  <c r="H22" i="91"/>
  <c r="H24" i="91"/>
  <c r="G22" i="91"/>
  <c r="G24" i="91"/>
  <c r="F22" i="91"/>
  <c r="F24" i="91"/>
  <c r="F24" i="59"/>
  <c r="N23" i="59"/>
  <c r="J23" i="59"/>
  <c r="O21" i="59"/>
  <c r="O24" i="59"/>
  <c r="N21" i="59"/>
  <c r="N24" i="59"/>
  <c r="M21" i="59"/>
  <c r="M23" i="59"/>
  <c r="L21" i="59"/>
  <c r="L23" i="59"/>
  <c r="K21" i="59"/>
  <c r="K23" i="59"/>
  <c r="J21" i="59"/>
  <c r="J24" i="59"/>
  <c r="I21" i="59"/>
  <c r="I23" i="59"/>
  <c r="H21" i="59"/>
  <c r="H23" i="59"/>
  <c r="G21" i="59"/>
  <c r="G23" i="59"/>
  <c r="F21" i="59"/>
  <c r="F23" i="59"/>
  <c r="F20" i="84"/>
  <c r="F24" i="84"/>
  <c r="F23" i="84"/>
  <c r="E20" i="84"/>
  <c r="E23" i="84"/>
  <c r="D20" i="84"/>
  <c r="D23" i="84"/>
  <c r="D22" i="84"/>
  <c r="G20" i="84"/>
  <c r="G22" i="84"/>
  <c r="F22" i="84"/>
  <c r="E24" i="84"/>
  <c r="D24" i="84"/>
  <c r="M26" i="74"/>
  <c r="L26" i="74"/>
  <c r="K26" i="74"/>
  <c r="J26" i="74"/>
  <c r="I26" i="74"/>
  <c r="H26" i="74"/>
  <c r="G26" i="74"/>
  <c r="F26" i="74"/>
  <c r="E26" i="74"/>
  <c r="D26" i="74"/>
  <c r="M25" i="74"/>
  <c r="L25" i="74"/>
  <c r="K25" i="74"/>
  <c r="J25" i="74"/>
  <c r="I25" i="74"/>
  <c r="H25" i="74"/>
  <c r="G25" i="74"/>
  <c r="F25" i="74"/>
  <c r="E25" i="74"/>
  <c r="D25" i="74"/>
  <c r="D29" i="74"/>
  <c r="D28" i="74"/>
  <c r="D30" i="74"/>
  <c r="F26" i="97"/>
  <c r="F25" i="97"/>
  <c r="I24" i="29"/>
  <c r="F25" i="29"/>
  <c r="G25" i="29"/>
  <c r="E26" i="29"/>
  <c r="H25" i="29"/>
  <c r="F26" i="29"/>
  <c r="I25" i="29"/>
  <c r="G26" i="29"/>
  <c r="J25" i="29"/>
  <c r="H33" i="94"/>
  <c r="G32" i="94"/>
  <c r="I33" i="94"/>
  <c r="H32" i="94"/>
  <c r="I32" i="94"/>
  <c r="M20" i="51"/>
  <c r="E22" i="51"/>
  <c r="E21" i="51"/>
  <c r="H22" i="51"/>
  <c r="I22" i="51"/>
  <c r="H21" i="51"/>
  <c r="J22" i="51"/>
  <c r="I21" i="51"/>
  <c r="K22" i="51"/>
  <c r="J21" i="51"/>
  <c r="L22" i="51"/>
  <c r="I24" i="81"/>
  <c r="F22" i="81"/>
  <c r="H23" i="81"/>
  <c r="J24" i="81"/>
  <c r="I23" i="81"/>
  <c r="K24" i="81"/>
  <c r="J23" i="81"/>
  <c r="L24" i="81"/>
  <c r="M24" i="81"/>
  <c r="L23" i="81"/>
  <c r="M23" i="81"/>
  <c r="D24" i="81"/>
  <c r="M23" i="93"/>
  <c r="F25" i="93"/>
  <c r="F24" i="93"/>
  <c r="G25" i="93"/>
  <c r="G24" i="93"/>
  <c r="H25" i="93"/>
  <c r="I25" i="93"/>
  <c r="J24" i="93"/>
  <c r="K25" i="93"/>
  <c r="K24" i="93"/>
  <c r="L25" i="93"/>
  <c r="E23" i="78"/>
  <c r="D22" i="78"/>
  <c r="F23" i="78"/>
  <c r="E22" i="78"/>
  <c r="G23" i="78"/>
  <c r="F22" i="78"/>
  <c r="H23" i="78"/>
  <c r="G22" i="78"/>
  <c r="I23" i="78"/>
  <c r="G23" i="77"/>
  <c r="F22" i="77"/>
  <c r="H23" i="77"/>
  <c r="G22" i="77"/>
  <c r="I23" i="77"/>
  <c r="H22" i="77"/>
  <c r="J23" i="77"/>
  <c r="K23" i="77"/>
  <c r="J22" i="77"/>
  <c r="L23" i="77"/>
  <c r="K22" i="77"/>
  <c r="M23" i="77"/>
  <c r="H24" i="92"/>
  <c r="J25" i="92"/>
  <c r="L26" i="92"/>
  <c r="I24" i="92"/>
  <c r="K25" i="92"/>
  <c r="M26" i="92"/>
  <c r="L25" i="92"/>
  <c r="N26" i="92"/>
  <c r="M25" i="92"/>
  <c r="O26" i="92"/>
  <c r="N25" i="92"/>
  <c r="O25" i="92"/>
  <c r="F26" i="92"/>
  <c r="G26" i="92"/>
  <c r="L24" i="91"/>
  <c r="N25" i="91"/>
  <c r="M24" i="91"/>
  <c r="O25" i="91"/>
  <c r="F26" i="91"/>
  <c r="G26" i="91"/>
  <c r="H26" i="91"/>
  <c r="G25" i="91"/>
  <c r="I26" i="91"/>
  <c r="H25" i="91"/>
  <c r="J26" i="91"/>
  <c r="I25" i="91"/>
  <c r="K26" i="91"/>
  <c r="O23" i="59"/>
  <c r="G24" i="59"/>
  <c r="H24" i="59"/>
  <c r="I24" i="59"/>
  <c r="K24" i="59"/>
  <c r="L24" i="59"/>
  <c r="M24" i="59"/>
  <c r="G24" i="84"/>
  <c r="E22" i="84"/>
  <c r="G23" i="84"/>
  <c r="J25" i="79"/>
  <c r="M26" i="79"/>
  <c r="K25" i="79"/>
  <c r="E27" i="79"/>
  <c r="L25" i="79"/>
  <c r="F27" i="79"/>
  <c r="M25" i="79"/>
  <c r="G27" i="79"/>
  <c r="E26" i="79"/>
  <c r="H27" i="79"/>
  <c r="F26" i="79"/>
  <c r="I27" i="79"/>
  <c r="G26" i="79"/>
  <c r="J27" i="79"/>
  <c r="D26" i="79"/>
  <c r="D27" i="79"/>
  <c r="D25" i="29"/>
  <c r="D26" i="29"/>
  <c r="D32" i="99"/>
  <c r="E23" i="104"/>
  <c r="E27" i="104"/>
  <c r="E26" i="104"/>
  <c r="M26" i="104" l="1"/>
  <c r="H25" i="104"/>
  <c r="J25" i="104"/>
  <c r="J26" i="104"/>
  <c r="L26" i="104"/>
  <c r="G25" i="104"/>
  <c r="K26" i="104"/>
  <c r="I25" i="104"/>
  <c r="K25" i="104"/>
  <c r="L25" i="104"/>
  <c r="M25" i="104"/>
  <c r="H29" i="105"/>
  <c r="G31" i="105"/>
  <c r="G32" i="105" s="1"/>
  <c r="H31" i="105"/>
  <c r="H32" i="105" s="1"/>
  <c r="H33" i="105"/>
  <c r="G27" i="105"/>
  <c r="G33" i="105"/>
  <c r="E27" i="105"/>
  <c r="J28" i="105"/>
  <c r="F31" i="105"/>
  <c r="F32" i="105" s="1"/>
  <c r="H27" i="105"/>
  <c r="E31" i="105"/>
  <c r="E32" i="105" s="1"/>
  <c r="J27" i="105"/>
  <c r="E28" i="105"/>
  <c r="J33" i="105"/>
  <c r="M28" i="105"/>
  <c r="I28" i="105"/>
  <c r="J31" i="105"/>
  <c r="J32" i="105" s="1"/>
  <c r="I27" i="105"/>
  <c r="G29" i="105"/>
  <c r="L33" i="105"/>
  <c r="L29" i="105"/>
  <c r="M33" i="105"/>
  <c r="I33" i="105"/>
  <c r="D36" i="99"/>
  <c r="D34" i="99"/>
  <c r="D31" i="99"/>
  <c r="G32" i="99"/>
  <c r="M32" i="99"/>
  <c r="E32" i="99"/>
  <c r="M30" i="99"/>
  <c r="M35" i="99"/>
  <c r="E34" i="99"/>
  <c r="E36" i="99"/>
  <c r="J35" i="99"/>
  <c r="L36" i="99"/>
  <c r="M31" i="99"/>
  <c r="F30" i="99"/>
  <c r="F31" i="99"/>
  <c r="E27" i="99"/>
  <c r="E31" i="99"/>
  <c r="K32" i="99"/>
  <c r="L35" i="99"/>
  <c r="F27" i="99"/>
  <c r="L34" i="99"/>
  <c r="H35" i="99"/>
  <c r="H34" i="99"/>
  <c r="F34" i="99"/>
  <c r="L27" i="99"/>
  <c r="L30" i="99"/>
  <c r="F36" i="99"/>
  <c r="E35" i="99"/>
  <c r="I34" i="99"/>
  <c r="J27" i="99"/>
  <c r="F33" i="94"/>
  <c r="F32" i="94"/>
</calcChain>
</file>

<file path=xl/sharedStrings.xml><?xml version="1.0" encoding="utf-8"?>
<sst xmlns="http://schemas.openxmlformats.org/spreadsheetml/2006/main" count="2809" uniqueCount="1286">
  <si>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</si>
  <si>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</si>
  <si>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</si>
  <si>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</si>
  <si>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</si>
  <si>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</si>
  <si>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</si>
  <si>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</si>
  <si>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</si>
  <si>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</si>
  <si>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</si>
  <si>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</si>
  <si>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</si>
  <si>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</si>
  <si>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</si>
  <si>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</si>
  <si>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</si>
  <si>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</si>
  <si>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</si>
  <si>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</si>
  <si>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</si>
  <si>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</si>
  <si>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</si>
  <si>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</si>
  <si>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</si>
  <si>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</si>
  <si>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</si>
  <si>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</si>
  <si>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</si>
  <si>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</si>
  <si>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</si>
  <si>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</si>
  <si>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</si>
  <si>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</si>
  <si>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</si>
  <si>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</si>
  <si>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</si>
  <si>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</si>
  <si>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</si>
  <si>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</si>
  <si>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</si>
  <si>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</si>
  <si>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</si>
  <si>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</si>
  <si>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</si>
  <si>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</si>
  <si>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</si>
  <si>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</si>
  <si>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</si>
  <si>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</si>
  <si>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</si>
  <si>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</si>
  <si>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</si>
  <si>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</si>
  <si>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</si>
  <si>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</si>
  <si>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</si>
  <si>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</si>
  <si>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</si>
  <si>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</si>
  <si>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</si>
  <si>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</si>
  <si>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</si>
  <si>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</si>
  <si>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</si>
  <si>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</si>
  <si>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</si>
  <si>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</si>
  <si>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</si>
  <si>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</si>
  <si>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</si>
  <si>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</si>
  <si>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</si>
  <si>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</si>
  <si>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</si>
  <si>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</si>
  <si>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</si>
  <si>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</si>
  <si>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</si>
  <si>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</si>
  <si>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</si>
  <si>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</si>
  <si>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</si>
  <si>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</si>
  <si>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</si>
  <si>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</si>
  <si>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</si>
  <si>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</si>
  <si>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</si>
  <si>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</si>
  <si>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</si>
  <si>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</si>
  <si>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</si>
  <si>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</si>
  <si>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</si>
  <si>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</si>
  <si>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</si>
  <si>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</si>
  <si>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</si>
  <si>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</si>
  <si>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</si>
  <si>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</si>
  <si>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</si>
  <si>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</si>
  <si>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</si>
  <si>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</si>
  <si>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</si>
  <si>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</si>
  <si>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</si>
  <si>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</si>
  <si>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</si>
  <si>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</si>
  <si>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</si>
  <si>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</si>
  <si>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</si>
  <si>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</si>
  <si>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</si>
  <si>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</si>
  <si>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</si>
  <si>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</si>
  <si>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</si>
  <si>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</si>
  <si>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</si>
  <si>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</si>
  <si>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</si>
  <si>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</si>
  <si>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</si>
  <si>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</si>
  <si>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</si>
  <si>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</si>
  <si>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</si>
  <si>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</si>
  <si>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</si>
  <si>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</si>
  <si>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</si>
  <si>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</si>
  <si>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</si>
  <si>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</si>
  <si>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</si>
  <si>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</si>
  <si>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</si>
  <si>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</si>
  <si>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</si>
  <si>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</si>
  <si>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</si>
  <si>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</si>
  <si>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</si>
  <si>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</si>
  <si>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</si>
  <si>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</si>
  <si>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</si>
  <si>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</si>
  <si>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</si>
  <si>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</si>
  <si>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</si>
  <si>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</si>
  <si>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</si>
  <si>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</si>
  <si>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</si>
  <si>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</si>
  <si>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</si>
  <si>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</si>
  <si>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</si>
  <si>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</si>
  <si>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</si>
  <si>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</si>
  <si>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</si>
  <si>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</si>
  <si>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</si>
  <si>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</si>
  <si>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</si>
  <si>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</si>
  <si>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</si>
  <si>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</si>
  <si>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</si>
  <si>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</si>
  <si>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</si>
  <si>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</si>
  <si>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</si>
  <si>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</si>
  <si>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</si>
  <si>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</si>
  <si>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</si>
  <si>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</si>
  <si>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</si>
  <si>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</si>
  <si>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</si>
  <si>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</si>
  <si>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</si>
  <si>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</si>
  <si>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</si>
  <si>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</si>
  <si>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</si>
  <si>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</si>
  <si>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</si>
  <si>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</si>
  <si>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</si>
  <si>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</si>
  <si>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</si>
  <si>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</si>
  <si>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</si>
  <si>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</si>
  <si>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</si>
  <si>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</si>
  <si>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</si>
  <si>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</si>
  <si>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</si>
  <si>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</si>
  <si>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</si>
  <si>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</si>
  <si>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</si>
  <si>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</si>
  <si>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</si>
  <si>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</si>
  <si>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</si>
  <si>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</si>
  <si>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</si>
  <si>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</si>
  <si>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</si>
  <si>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</si>
  <si>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</si>
  <si>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</si>
  <si>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</si>
  <si>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</si>
  <si>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</si>
  <si>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</si>
  <si>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</si>
  <si>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</si>
  <si>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</si>
  <si>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</si>
  <si>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</si>
  <si>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</si>
  <si>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</si>
  <si>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</si>
  <si>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</si>
  <si>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</si>
  <si>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</si>
  <si>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</si>
  <si>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</si>
  <si>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</si>
  <si>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</si>
  <si>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</si>
  <si>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</si>
  <si>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</si>
  <si>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</si>
  <si>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</si>
  <si>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</si>
  <si>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</si>
  <si>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</si>
  <si>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</si>
  <si>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</si>
  <si>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</si>
  <si>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</si>
  <si>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</si>
  <si>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</si>
  <si>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</si>
  <si>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</si>
  <si>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</si>
  <si>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</si>
  <si>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</si>
  <si>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</si>
  <si>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</si>
  <si>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</si>
  <si>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</si>
  <si>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</si>
  <si>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</si>
  <si>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</si>
  <si>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</si>
  <si>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</si>
  <si>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</si>
  <si>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</si>
  <si>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</si>
  <si>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</si>
  <si>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</si>
  <si>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</si>
  <si>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</si>
  <si>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</si>
  <si>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</si>
  <si>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</si>
  <si>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</si>
  <si>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</si>
  <si>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</si>
  <si>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</si>
  <si>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</si>
  <si>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</si>
  <si>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</si>
  <si>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</si>
  <si>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</si>
  <si>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</si>
  <si>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</si>
  <si>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</si>
  <si>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</si>
  <si>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</si>
  <si>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</si>
  <si>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</si>
  <si>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</si>
  <si>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</si>
  <si>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</si>
  <si>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</si>
  <si>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</si>
  <si>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</si>
  <si>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</si>
  <si>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</si>
  <si>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</si>
  <si>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</si>
  <si>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</si>
  <si>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</si>
  <si>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</si>
  <si>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</si>
  <si>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</si>
  <si>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</si>
  <si>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</si>
  <si>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</si>
  <si>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</si>
  <si>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</si>
  <si>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</si>
  <si>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</si>
  <si>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</si>
  <si>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</si>
  <si>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</si>
  <si>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</si>
  <si>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</si>
  <si>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</si>
  <si>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</si>
  <si>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</si>
  <si>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</si>
  <si>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</si>
  <si>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</si>
  <si>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</si>
  <si>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</si>
  <si>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</si>
  <si>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</si>
  <si>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</si>
  <si>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</si>
  <si>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</si>
  <si>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</si>
  <si>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</si>
  <si>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</si>
  <si>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</si>
  <si>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</si>
  <si>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</si>
  <si>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</si>
  <si>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</si>
  <si>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</si>
  <si>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</si>
  <si>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</si>
  <si>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</si>
  <si>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</si>
  <si>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</si>
  <si>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</si>
  <si>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</si>
  <si>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</si>
  <si>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</si>
  <si>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</si>
  <si>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</si>
  <si>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</si>
  <si>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</si>
  <si>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</si>
  <si>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</si>
  <si>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</si>
  <si>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</si>
  <si>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</si>
  <si>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</si>
  <si>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</si>
  <si>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</si>
  <si>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</si>
  <si>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</si>
  <si>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</si>
  <si>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</si>
  <si>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</si>
  <si>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</si>
  <si>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</si>
  <si>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</si>
  <si>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</si>
  <si>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</si>
  <si>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</si>
  <si>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</si>
  <si>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</si>
  <si>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</si>
  <si>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</si>
  <si>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</si>
  <si>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</si>
  <si>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</si>
  <si>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</si>
  <si>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</si>
  <si>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</si>
  <si>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</si>
  <si>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</si>
  <si>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</si>
  <si>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</si>
  <si>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</si>
  <si>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</si>
  <si>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</si>
  <si>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</si>
  <si>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</si>
  <si>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</si>
  <si>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</si>
  <si>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</si>
  <si>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</si>
  <si>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</si>
  <si>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</si>
  <si>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</si>
  <si>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</si>
  <si>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</si>
  <si>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</si>
  <si>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</si>
  <si>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</si>
  <si>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</si>
  <si>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</si>
  <si>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</si>
  <si>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</si>
  <si>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</si>
  <si>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</si>
  <si>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</si>
  <si>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</si>
  <si>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</si>
  <si>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</si>
  <si>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</si>
  <si>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</si>
  <si>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</si>
  <si>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</si>
  <si>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</si>
  <si>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</si>
  <si>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</si>
  <si>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</si>
  <si>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</si>
  <si>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</si>
  <si>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</si>
  <si>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</si>
  <si>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</si>
  <si>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</si>
  <si>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</si>
  <si>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</si>
  <si>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</si>
  <si>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</si>
  <si>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</si>
  <si>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</si>
  <si>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</si>
  <si>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</si>
  <si>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</si>
  <si>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</si>
  <si>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</si>
  <si>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</si>
  <si>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</si>
  <si>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</si>
  <si>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</si>
  <si>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</si>
  <si>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</si>
  <si>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</si>
  <si>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</si>
  <si>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</si>
  <si>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</si>
  <si>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</si>
  <si>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</si>
  <si>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</si>
  <si>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</si>
  <si>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</si>
  <si>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</si>
  <si>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</si>
  <si>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</si>
  <si>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</si>
  <si>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</si>
  <si>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</si>
  <si>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</si>
  <si>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</si>
  <si>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</si>
  <si>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</si>
  <si>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</si>
  <si>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</si>
  <si>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</si>
  <si>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</si>
  <si>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</si>
  <si>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</si>
  <si>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</si>
  <si>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</si>
  <si>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</si>
  <si>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</si>
  <si>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</si>
  <si>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</si>
  <si>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</si>
  <si>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</si>
  <si>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</si>
  <si>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</si>
  <si>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</si>
  <si>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</si>
  <si>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</si>
  <si>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</si>
  <si>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</si>
  <si>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</si>
  <si>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</si>
  <si>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</si>
  <si>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</si>
  <si>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</si>
  <si>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</si>
  <si>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</si>
  <si>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</si>
  <si>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</si>
  <si>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</si>
  <si>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</si>
  <si>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</si>
  <si>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</si>
  <si>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</si>
  <si>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</si>
  <si>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</si>
  <si>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</si>
  <si>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</si>
  <si>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</si>
  <si>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</si>
  <si>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</si>
  <si>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</si>
  <si>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</si>
  <si>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</si>
  <si>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</si>
  <si>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</si>
  <si>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</si>
  <si>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</si>
  <si>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</si>
  <si>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</si>
  <si>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</si>
  <si>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</si>
  <si>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</si>
  <si>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</si>
  <si>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</si>
  <si>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</si>
  <si>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</si>
  <si>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</si>
  <si>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</si>
  <si>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</si>
  <si>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</si>
  <si>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</si>
  <si>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</si>
  <si>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</si>
  <si>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</si>
  <si>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</si>
  <si>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</si>
  <si>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</si>
  <si>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</si>
  <si>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</si>
  <si>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</si>
  <si>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</si>
  <si>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</si>
  <si>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</si>
  <si>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</si>
  <si>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</si>
  <si>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</si>
  <si>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</si>
  <si>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</si>
  <si>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</si>
  <si>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</si>
  <si>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</si>
  <si>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</si>
  <si>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</si>
  <si>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</si>
  <si>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</si>
  <si>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</si>
  <si>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</si>
  <si>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</si>
  <si>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</si>
  <si>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</si>
  <si>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</si>
  <si>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</si>
  <si>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</si>
  <si>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</si>
  <si>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</si>
  <si>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</si>
  <si>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</si>
  <si>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</si>
  <si>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</si>
  <si>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</si>
  <si>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</si>
  <si>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</si>
  <si>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</si>
  <si>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</si>
  <si>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</si>
  <si>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</si>
  <si>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</si>
  <si>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</si>
  <si>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</si>
  <si>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</si>
  <si>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</si>
  <si>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</si>
  <si>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</si>
  <si>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</si>
  <si>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</si>
  <si>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</si>
  <si>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</si>
  <si>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</si>
  <si>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</si>
  <si>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</si>
  <si>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</si>
  <si>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</si>
  <si>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</si>
  <si>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</si>
  <si>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</si>
  <si>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</si>
  <si>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</si>
  <si>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</si>
  <si>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</si>
  <si>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</si>
  <si>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</si>
  <si>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</si>
  <si>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</si>
  <si>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</si>
  <si>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</si>
  <si>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</si>
  <si>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</si>
  <si>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</si>
  <si>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 xml:space="preserve">The coastal lagoons EUNIS habitat description is available here:  </t>
  </si>
  <si>
    <t>EUNIS -Factsheet for Coastal lagoons (europa.eu)</t>
  </si>
  <si>
    <t xml:space="preserve">Habitat Attributes to Record </t>
  </si>
  <si>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</si>
  <si>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</si>
  <si>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</si>
  <si>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</si>
  <si>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</si>
  <si>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</si>
  <si>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</si>
  <si>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</si>
  <si>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</si>
  <si>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</si>
  <si>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</si>
  <si>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</si>
  <si>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</si>
  <si>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</si>
  <si>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</si>
  <si>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</si>
  <si>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</si>
  <si>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</si>
  <si>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</si>
  <si>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</si>
  <si>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</si>
  <si>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</si>
  <si>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</si>
  <si>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</si>
  <si>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</si>
  <si>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</si>
  <si>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</si>
  <si>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</si>
  <si>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</si>
  <si>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</si>
  <si>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</si>
  <si>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</si>
  <si>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</si>
  <si>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</si>
  <si>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</si>
  <si>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</si>
  <si>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</si>
  <si>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</si>
  <si>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</si>
  <si>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</si>
  <si>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t>sacfor.pdf (jncc.gov.uk)</t>
  </si>
  <si>
    <t>Use the non-native species list available here:</t>
  </si>
  <si>
    <t>Microsoft Word - UK_Marine_NIS_priority_list_2020 (nonnativespecies.org)</t>
  </si>
  <si>
    <t>Marine Pathways Group » NNSS (nonnativespecies.org)</t>
  </si>
  <si>
    <t>(PDF) Marine anthropogenic litter on British beaches: A 10-year nationwide assessment using citizen science data (researchgate.net)</t>
  </si>
  <si>
    <t>(PDF) A European Threshold Value and Assessment Method for Macro Litter on Coastlines (researchgate.net)</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</si>
  <si>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</si>
  <si>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</si>
  <si>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</si>
  <si>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</si>
  <si>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</si>
  <si>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</si>
  <si>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</si>
  <si>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</si>
  <si>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</si>
  <si>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</si>
  <si>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</si>
  <si>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t>Condition Sheet: COASTAL SALTMARSH Habitat Type</t>
  </si>
  <si>
    <t>EUNIS Habitat Types</t>
  </si>
  <si>
    <t>Saltmarshes and saline reedbeds
Artificial saltmarshes and saline reedbeds</t>
  </si>
  <si>
    <t>EUNIS -Factsheet for Coastal saltmarshes and saline reedbeds (europa.eu)</t>
  </si>
  <si>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</si>
  <si>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</si>
  <si>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</si>
  <si>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</si>
  <si>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</si>
  <si>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</si>
  <si>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</si>
  <si>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</si>
  <si>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</si>
  <si>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</si>
  <si>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</si>
  <si>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</si>
  <si>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</si>
  <si>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</si>
  <si>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</si>
  <si>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</si>
  <si>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</si>
  <si>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</si>
  <si>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</si>
  <si>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</si>
  <si>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</si>
  <si>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</si>
  <si>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</si>
  <si>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</si>
  <si>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</si>
  <si>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</si>
  <si>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</si>
  <si>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</si>
  <si>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</si>
  <si>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</si>
  <si>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</si>
  <si>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</si>
  <si>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</si>
  <si>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</si>
  <si>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</si>
  <si>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</si>
  <si>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</si>
  <si>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</si>
  <si>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</si>
  <si>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</si>
  <si>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</si>
  <si>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</si>
  <si>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</si>
  <si>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</si>
  <si>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</si>
  <si>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</si>
  <si>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</si>
  <si>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</si>
  <si>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</si>
  <si>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</si>
  <si>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</si>
  <si>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</si>
  <si>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</si>
  <si>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</si>
  <si>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</si>
  <si>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</si>
  <si>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</si>
  <si>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</si>
  <si>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</si>
  <si>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</si>
  <si>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</si>
  <si>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</si>
  <si>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</si>
  <si>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</si>
  <si>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</si>
  <si>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</si>
  <si>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</si>
  <si>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</si>
  <si>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</si>
  <si>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</si>
  <si>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</si>
  <si>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</si>
  <si>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</si>
  <si>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</si>
  <si>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</si>
  <si>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</si>
  <si>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</si>
  <si>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</si>
  <si>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</si>
  <si>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</si>
  <si>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</si>
  <si>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</si>
  <si>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</si>
  <si>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</si>
  <si>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</si>
  <si>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</si>
  <si>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</si>
  <si>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</si>
  <si>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</si>
  <si>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</si>
  <si>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</si>
  <si>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</si>
  <si>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</si>
  <si>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</si>
  <si>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</si>
  <si>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</si>
  <si>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</si>
  <si>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</si>
  <si>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</si>
  <si>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</si>
  <si>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</si>
  <si>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</si>
  <si>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</si>
  <si>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</si>
  <si>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</si>
  <si>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</si>
  <si>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</si>
  <si>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</si>
  <si>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</si>
  <si>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</si>
  <si>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</si>
  <si>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</si>
  <si>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</si>
  <si>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</si>
  <si>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</si>
  <si>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</si>
  <si>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</si>
  <si>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</si>
  <si>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</si>
  <si>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</si>
  <si>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</si>
  <si>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</si>
  <si>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</si>
  <si>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</si>
  <si>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</si>
  <si>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</si>
  <si>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</si>
  <si>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</si>
  <si>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</si>
  <si>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</si>
  <si>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</si>
  <si>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</si>
  <si>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</si>
  <si>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</si>
  <si>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</si>
  <si>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</si>
  <si>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</si>
  <si>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</si>
  <si>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</si>
  <si>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</si>
  <si>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</si>
  <si>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</si>
  <si>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</si>
  <si>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</si>
  <si>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</si>
  <si>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</si>
  <si>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</si>
  <si>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</si>
  <si>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</si>
  <si>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</si>
  <si>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</si>
  <si>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</si>
  <si>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</si>
  <si>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</si>
  <si>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Condition categories for hedgerows with trees</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</si>
  <si>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</si>
  <si>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</si>
  <si>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</si>
  <si>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</si>
  <si>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</si>
  <si>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</si>
  <si>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</si>
  <si>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</si>
  <si>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</si>
  <si>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</si>
  <si>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</si>
  <si>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</si>
  <si>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</si>
  <si>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</si>
  <si>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</si>
  <si>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</si>
  <si>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</si>
  <si>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</si>
  <si>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</si>
  <si>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</si>
  <si>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</si>
  <si>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</si>
  <si>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</si>
  <si>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</si>
  <si>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</si>
  <si>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</si>
  <si>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</si>
  <si>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</si>
  <si>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</si>
  <si>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</si>
  <si>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</si>
  <si>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</si>
  <si>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</si>
  <si>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</si>
  <si>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</si>
  <si>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</si>
  <si>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</si>
  <si>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</si>
  <si>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</si>
  <si>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</si>
  <si>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</si>
  <si>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</si>
  <si>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</si>
  <si>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</si>
  <si>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</si>
  <si>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</si>
  <si>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</si>
  <si>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</si>
  <si>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</si>
  <si>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</si>
  <si>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</si>
  <si>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</si>
  <si>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</si>
  <si>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</si>
  <si>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</si>
  <si>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</si>
  <si>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</si>
  <si>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</si>
  <si>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</si>
  <si>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</si>
  <si>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</si>
  <si>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</si>
  <si>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</si>
  <si>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</si>
  <si>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</si>
  <si>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</si>
  <si>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</si>
  <si>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</si>
  <si>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</si>
  <si>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</si>
  <si>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</si>
  <si>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</si>
  <si>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</si>
  <si>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</si>
  <si>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</si>
  <si>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</si>
  <si>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</si>
  <si>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</si>
  <si>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</si>
  <si>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</si>
  <si>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</si>
  <si>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</si>
  <si>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</si>
  <si>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</si>
  <si>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</si>
  <si>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</si>
  <si>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</si>
  <si>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</si>
  <si>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</si>
  <si>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</si>
  <si>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</si>
  <si>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</si>
  <si>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</si>
  <si>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</si>
  <si>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</si>
  <si>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</si>
  <si>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</si>
  <si>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</si>
  <si>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</si>
  <si>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</si>
  <si>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</si>
  <si>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</si>
  <si>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JNCC littoral seagrass bed habitat description</t>
  </si>
  <si>
    <t>No invasive non-native species are present above ‘Frequent’ on the SACFOR scale or they occupy between 1-10% of the habitat. No high-risk species indicative of suboptimal condition present, see Footnote 1 for list.</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</si>
  <si>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</si>
  <si>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</si>
  <si>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</si>
  <si>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</si>
  <si>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</si>
  <si>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</si>
  <si>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</si>
  <si>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</si>
  <si>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</si>
  <si>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</si>
  <si>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</si>
  <si>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</si>
  <si>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</si>
  <si>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</si>
  <si>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</si>
  <si>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</si>
  <si>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</si>
  <si>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</si>
  <si>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</si>
  <si>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</si>
  <si>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 xml:space="preserve">Coastal processes are functioning naturally. No evidence of human physical modifications which are clearly impacting the habitat. </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</si>
  <si>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</si>
  <si>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</si>
  <si>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</si>
  <si>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</si>
  <si>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</si>
  <si>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</si>
  <si>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</si>
  <si>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</si>
  <si>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</si>
  <si>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</si>
  <si>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</si>
  <si>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</si>
  <si>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</si>
  <si>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</si>
  <si>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</si>
  <si>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</si>
  <si>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</si>
  <si>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</si>
  <si>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</si>
  <si>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</si>
  <si>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</si>
  <si>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</si>
  <si>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</si>
  <si>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</si>
  <si>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</si>
  <si>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</si>
  <si>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</si>
  <si>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</si>
  <si>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</si>
  <si>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</si>
  <si>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</si>
  <si>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</si>
  <si>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</si>
  <si>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</si>
  <si>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</si>
  <si>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</si>
  <si>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</si>
  <si>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</si>
  <si>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</si>
  <si>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</si>
  <si>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</si>
  <si>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</si>
  <si>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</si>
  <si>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</si>
  <si>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</si>
  <si>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</si>
  <si>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</si>
  <si>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</si>
  <si>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</si>
  <si>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</si>
  <si>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</si>
  <si>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</si>
  <si>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</si>
  <si>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</si>
  <si>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</si>
  <si>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</si>
  <si>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</si>
  <si>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</si>
  <si>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</si>
  <si>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</si>
  <si>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</si>
  <si>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</si>
  <si>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</si>
  <si>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</si>
  <si>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</si>
  <si>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Passes 6- 8 criteria, including essential criteria A and B.</t>
  </si>
  <si>
    <t xml:space="preserve">Passes 4 or 5 criteria; 
OR
Passes 6 or 7 criteria but fails an essential criterion. </t>
  </si>
  <si>
    <t>Passes 3 or fewer criteria.</t>
  </si>
  <si>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</si>
  <si>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</si>
  <si>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</si>
  <si>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</si>
  <si>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</si>
  <si>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</si>
  <si>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</si>
  <si>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</si>
  <si>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</si>
  <si>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</si>
  <si>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</si>
  <si>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</si>
  <si>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</si>
  <si>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</si>
  <si>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</si>
  <si>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</si>
  <si>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</si>
  <si>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</si>
  <si>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</si>
  <si>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</si>
  <si>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</si>
  <si>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</si>
  <si>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</si>
  <si>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</si>
  <si>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</si>
  <si>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</si>
  <si>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t>Moderate (2 point)</t>
  </si>
  <si>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</si>
  <si>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</si>
  <si>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</si>
  <si>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</si>
  <si>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</si>
  <si>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</si>
  <si>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</si>
  <si>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</si>
  <si>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</si>
  <si>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</si>
  <si>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</si>
  <si>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</si>
  <si>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</si>
  <si>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</si>
  <si>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</si>
  <si>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</si>
  <si>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</si>
  <si>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</si>
  <si>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</si>
  <si>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</si>
  <si>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</si>
  <si>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</si>
  <si>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</si>
  <si>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</si>
  <si>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</si>
  <si>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</si>
  <si>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</si>
  <si>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</si>
  <si>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</si>
  <si>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</si>
  <si>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</si>
  <si>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</si>
  <si>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</si>
  <si>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</si>
  <si>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</si>
  <si>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</si>
  <si>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</si>
  <si>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</si>
  <si>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</si>
  <si>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</si>
  <si>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</si>
  <si>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</si>
  <si>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</si>
  <si>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</si>
  <si>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</si>
  <si>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</si>
  <si>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</si>
  <si>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</si>
  <si>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</si>
  <si>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</si>
  <si>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</si>
  <si>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</si>
  <si>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</si>
  <si>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</si>
  <si>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</si>
  <si>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</si>
  <si>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</si>
  <si>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</si>
  <si>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</si>
  <si>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</si>
  <si>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</si>
  <si>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</si>
  <si>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</si>
  <si>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</si>
  <si>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</si>
  <si>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</si>
  <si>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</si>
  <si>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</si>
  <si>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</si>
  <si>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</si>
  <si>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</si>
  <si>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</si>
  <si>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</si>
  <si>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</si>
  <si>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</si>
  <si>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</si>
  <si>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</si>
  <si>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</si>
  <si>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</si>
  <si>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</si>
  <si>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</si>
  <si>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</si>
  <si>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</si>
  <si>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</si>
  <si>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</si>
  <si>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</si>
  <si>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</si>
  <si>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</si>
  <si>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</si>
  <si>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</si>
  <si>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</si>
  <si>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</si>
  <si>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</si>
  <si>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</si>
  <si>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</si>
  <si>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</si>
  <si>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</si>
  <si>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</si>
  <si>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</si>
  <si>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</si>
  <si>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</si>
  <si>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</si>
  <si>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</si>
  <si>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</si>
  <si>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</si>
  <si>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</si>
  <si>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</si>
  <si>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</si>
  <si>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</si>
  <si>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</si>
  <si>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</si>
  <si>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</si>
  <si>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</si>
  <si>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</si>
  <si>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</si>
  <si>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</si>
  <si>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</si>
  <si>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</si>
  <si>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</si>
  <si>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</si>
  <si>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</si>
  <si>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</si>
  <si>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</si>
  <si>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</si>
  <si>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</si>
  <si>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</si>
  <si>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</si>
  <si>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</si>
  <si>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</si>
  <si>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</si>
  <si>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</si>
  <si>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</si>
  <si>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</si>
  <si>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</si>
  <si>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</si>
  <si>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</si>
  <si>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</si>
  <si>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</si>
  <si>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</si>
  <si>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</si>
  <si>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</si>
  <si>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</si>
  <si>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</si>
  <si>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</si>
  <si>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</si>
  <si>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</si>
  <si>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</si>
  <si>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</si>
  <si>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</si>
  <si>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</si>
  <si>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</si>
  <si>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</si>
  <si>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</si>
  <si>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</si>
  <si>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</si>
  <si>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</si>
  <si>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</si>
  <si>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</si>
  <si>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</si>
  <si>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</si>
  <si>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</si>
  <si>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</si>
  <si>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</si>
  <si>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</si>
  <si>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</si>
  <si>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</si>
  <si>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</si>
  <si>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</si>
  <si>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</si>
  <si>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</si>
  <si>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</si>
  <si>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</si>
  <si>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</si>
  <si>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</si>
  <si>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</si>
  <si>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</si>
  <si>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</si>
  <si>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</si>
  <si>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</si>
  <si>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</si>
  <si>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</si>
  <si>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</si>
  <si>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</si>
  <si>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</si>
  <si>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</si>
  <si>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</si>
  <si>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</si>
  <si>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</si>
  <si>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</si>
  <si>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</si>
  <si>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</si>
  <si>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</si>
  <si>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</si>
  <si>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</si>
  <si>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</si>
  <si>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</si>
  <si>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</si>
  <si>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</si>
  <si>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</si>
  <si>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</si>
  <si>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</si>
  <si>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</si>
  <si>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</si>
  <si>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</si>
  <si>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</si>
  <si>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</si>
  <si>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</si>
  <si>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</si>
  <si>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</si>
  <si>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</si>
  <si>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</si>
  <si>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Hedgerow with trees (Yes or No)</t>
  </si>
  <si>
    <t>No more than two failures in total</t>
  </si>
  <si>
    <t>No more than four failures in total</t>
  </si>
  <si>
    <t>Fails a total of more than 4 attributes; 
OR
Fails both attributes in more than one functional group (for example, fails attributes A1, A2, B1 and B2 = Poor condition).</t>
  </si>
  <si>
    <t>No more than 5 failures in total</t>
  </si>
  <si>
    <t xml:space="preserve">Fails a total of more than 5 attributes; </t>
  </si>
  <si>
    <t>No</t>
  </si>
  <si>
    <t>Condition</t>
  </si>
  <si>
    <t>Woodland pond (Yes or No)</t>
  </si>
  <si>
    <t>Acid grassland (Yes or No)</t>
  </si>
  <si>
    <t>t1</t>
  </si>
  <si>
    <t>t2</t>
  </si>
  <si>
    <t>t3</t>
  </si>
  <si>
    <t>t4</t>
  </si>
  <si>
    <t>g3c</t>
  </si>
  <si>
    <t>h2</t>
  </si>
  <si>
    <t xml:space="preserve">w1h  -523, </t>
  </si>
  <si>
    <t>w1h, 523</t>
  </si>
  <si>
    <t>w1h5</t>
  </si>
  <si>
    <t>w1h6</t>
  </si>
  <si>
    <t>Sarah Monkhouse</t>
  </si>
  <si>
    <t>6136-7</t>
  </si>
  <si>
    <t>Kew Gardens: Wild Play</t>
  </si>
  <si>
    <t>Wild Play</t>
  </si>
  <si>
    <t>On-site</t>
  </si>
  <si>
    <t>full planning application</t>
  </si>
  <si>
    <t>overcast, 14 degrees celcius</t>
  </si>
  <si>
    <t>h2a</t>
  </si>
  <si>
    <t>1, 4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</si>
</sst>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098">
    <xf numFmtId="0" fontId="0" fillId="0" borderId="0" xfId="0"/>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5" fillId="0" borderId="0" xfId="1" applyFont="1" applyBorder="1" applyAlignment="1" applyProtection="1">
      <alignment vertical="center" wrapText="1"/>
    </xf>
    <xf numFmtId="0" fontId="28" fillId="0" borderId="0" xfId="0" applyFont="1" applyAlignment="1">
      <alignment vertical="top"/>
    </xf>
    <xf numFmtId="0" fontId="52" fillId="0" borderId="0" xfId="0" applyFont="1" applyAlignment="1">
      <alignment vertical="top"/>
    </xf>
    <xf numFmtId="0" fontId="53"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3"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0" fillId="13" borderId="1" xfId="0" applyFont="1" applyFill="1" applyBorder="1" applyAlignment="1">
      <alignment vertical="top" wrapText="1"/>
    </xf>
    <xf numFmtId="0" fontId="60"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6"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1" fillId="4" borderId="6" xfId="0" applyFont="1" applyFill="1" applyBorder="1" applyAlignment="1">
      <alignment horizontal="left" vertical="top" wrapText="1"/>
    </xf>
    <xf numFmtId="0" fontId="2" fillId="4" borderId="0" xfId="0" applyFont="1" applyFill="1" applyAlignment="1">
      <alignment horizontal="left" vertical="top" wrapText="1"/>
    </xf>
    <xf numFmtId="0" fontId="2" fillId="4" borderId="6" xfId="0" applyFont="1" applyFill="1" applyBorder="1" applyAlignment="1">
      <alignment horizontal="left" vertical="top" wrapText="1"/>
    </xf>
    <xf numFmtId="0" fontId="51"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4" fillId="0" borderId="8"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35" fillId="0" borderId="2" xfId="1" applyFont="1" applyBorder="1" applyAlignment="1" applyProtection="1">
      <alignment vertical="center" wrapText="1"/>
    </xf>
    <xf numFmtId="0" fontId="35"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32" fillId="0" borderId="2" xfId="1" applyFont="1" applyBorder="1" applyAlignment="1" applyProtection="1">
      <alignment vertical="center" wrapText="1"/>
    </xf>
    <xf numFmtId="0" fontId="32" fillId="0" borderId="3" xfId="1" applyFont="1" applyBorder="1" applyAlignment="1" applyProtection="1">
      <alignment vertical="center" wrapText="1"/>
    </xf>
    <xf numFmtId="0" fontId="29" fillId="0" borderId="8" xfId="1" applyFont="1" applyBorder="1" applyAlignment="1" applyProtection="1">
      <alignment vertical="center" wrapText="1"/>
    </xf>
    <xf numFmtId="0" fontId="29" fillId="0" borderId="9" xfId="1" applyFont="1" applyBorder="1" applyAlignment="1" applyProtection="1">
      <alignment vertical="center" wrapText="1"/>
    </xf>
    <xf numFmtId="0" fontId="41" fillId="0" borderId="2" xfId="1" applyFont="1" applyBorder="1" applyAlignment="1" applyProtection="1">
      <alignment vertical="center" wrapText="1"/>
    </xf>
    <xf numFmtId="0" fontId="41"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2" fillId="0" borderId="10" xfId="1" applyFont="1" applyBorder="1" applyAlignment="1" applyProtection="1">
      <alignment vertical="center" wrapText="1"/>
    </xf>
    <xf numFmtId="0" fontId="32" fillId="0" borderId="11" xfId="1" applyFont="1" applyBorder="1" applyAlignment="1" applyProtection="1">
      <alignment vertical="center" wrapText="1"/>
    </xf>
    <xf numFmtId="0" fontId="32" fillId="0" borderId="4" xfId="1" applyFont="1" applyBorder="1" applyAlignment="1" applyProtection="1">
      <alignment vertical="top" wrapText="1"/>
    </xf>
    <xf numFmtId="0" fontId="32" fillId="0" borderId="2" xfId="1" applyFont="1" applyBorder="1" applyAlignment="1" applyProtection="1">
      <alignment vertical="top" wrapText="1"/>
    </xf>
    <xf numFmtId="0" fontId="32" fillId="0" borderId="3" xfId="1" applyFont="1" applyBorder="1" applyAlignment="1" applyProtection="1">
      <alignmen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6" fillId="15" borderId="1" xfId="1" applyFont="1" applyFill="1" applyBorder="1" applyAlignment="1" applyProtection="1">
      <alignment horizontal="left" vertical="top" wrapText="1"/>
    </xf>
    <xf numFmtId="0" fontId="63" fillId="4" borderId="6" xfId="1" applyFont="1" applyFill="1" applyBorder="1" applyAlignment="1" applyProtection="1">
      <alignment horizontal="left" vertical="top" wrapText="1"/>
    </xf>
    <xf numFmtId="0" fontId="51"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6"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5" fillId="0" borderId="8" xfId="1" applyFont="1" applyBorder="1" applyAlignment="1" applyProtection="1">
      <alignment vertical="center"/>
    </xf>
    <xf numFmtId="0" fontId="35"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6"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8" fillId="0" borderId="0" xfId="0" applyFont="1" applyAlignment="1">
      <alignment horizontal="left" vertical="center"/>
    </xf>
    <xf numFmtId="0" fontId="48" fillId="0" borderId="0" xfId="0" applyFont="1" applyAlignment="1">
      <alignment horizontal="left" vertical="center" wrapText="1"/>
    </xf>
    <xf numFmtId="0" fontId="50" fillId="0" borderId="0" xfId="0" applyFont="1" applyAlignment="1">
      <alignment horizontal="left" vertical="center" wrapText="1"/>
    </xf>
    <xf numFmtId="0" fontId="35" fillId="0" borderId="2" xfId="1" applyFont="1" applyBorder="1" applyAlignment="1" applyProtection="1">
      <alignment vertical="center"/>
    </xf>
    <xf numFmtId="0" fontId="35" fillId="0" borderId="3" xfId="1" applyFont="1" applyBorder="1" applyAlignment="1" applyProtection="1">
      <alignment vertical="center"/>
    </xf>
    <xf numFmtId="0" fontId="46" fillId="0" borderId="0" xfId="0" applyFont="1" applyAlignment="1">
      <alignment horizontal="left" vertical="center"/>
    </xf>
    <xf numFmtId="0" fontId="7" fillId="3" borderId="6" xfId="0" applyFont="1" applyFill="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4"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6" fillId="4" borderId="1" xfId="0" applyFont="1" applyFill="1" applyBorder="1" applyAlignment="1">
      <alignment horizontal="left" vertical="center"/>
    </xf>
    <xf numFmtId="0" fontId="46" fillId="0" borderId="0" xfId="0" applyFont="1" applyAlignment="1">
      <alignment vertical="center"/>
    </xf>
    <xf numFmtId="0" fontId="47" fillId="0" borderId="0" xfId="0" applyFont="1" applyAlignment="1">
      <alignment vertical="center"/>
    </xf>
    <xf numFmtId="0" fontId="24" fillId="0" borderId="0" xfId="0" applyFont="1" applyAlignment="1">
      <alignment vertical="center" wrapText="1"/>
    </xf>
    <xf numFmtId="0" fontId="13" fillId="0" borderId="0" xfId="0" applyFont="1" applyAlignment="1">
      <alignment vertical="center" wrapText="1"/>
    </xf>
    <xf numFmtId="0" fontId="6" fillId="0" borderId="0" xfId="0" applyFont="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51" fillId="0" borderId="0" xfId="0" applyFont="1" applyAlignment="1">
      <alignment vertical="center"/>
    </xf>
    <xf numFmtId="0" fontId="13" fillId="0" borderId="0" xfId="0" applyFont="1" applyAlignment="1">
      <alignment vertical="center"/>
    </xf>
    <xf numFmtId="0" fontId="50" fillId="0" borderId="0" xfId="0" applyFont="1" applyAlignment="1">
      <alignment vertical="center"/>
    </xf>
    <xf numFmtId="0" fontId="58" fillId="0" borderId="0" xfId="0" applyFont="1" applyAlignment="1">
      <alignment vertical="center" wrapText="1"/>
    </xf>
    <xf numFmtId="0" fontId="51" fillId="0" borderId="0" xfId="0" applyFont="1" applyAlignment="1">
      <alignment vertical="top"/>
    </xf>
    <xf numFmtId="0" fontId="22" fillId="0" borderId="0" xfId="0" applyFont="1" applyAlignment="1">
      <alignment vertical="top"/>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8" fillId="3" borderId="6" xfId="0" applyFont="1" applyFill="1" applyBorder="1" applyAlignment="1">
      <alignment vertical="center"/>
    </xf>
    <xf numFmtId="0" fontId="28"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6" xfId="0" applyFont="1" applyBorder="1" applyAlignment="1">
      <alignment horizontal="left" vertical="center"/>
    </xf>
    <xf numFmtId="0" fontId="24" fillId="0" borderId="0" xfId="0" applyFont="1" applyAlignment="1">
      <alignment horizontal="left" vertical="center"/>
    </xf>
    <xf numFmtId="0" fontId="28" fillId="3" borderId="6" xfId="0" applyFont="1" applyFill="1" applyBorder="1" applyAlignment="1">
      <alignment horizontal="left" vertical="center"/>
    </xf>
    <xf numFmtId="0" fontId="28"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4" fillId="0" borderId="0"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8" fillId="3" borderId="1" xfId="0" applyFont="1" applyFill="1" applyBorder="1" applyAlignment="1">
      <alignment horizontal="left" vertical="center"/>
    </xf>
    <xf numFmtId="0" fontId="24" fillId="0" borderId="1" xfId="0" applyFont="1" applyBorder="1" applyAlignment="1">
      <alignment horizontal="left" vertical="center"/>
    </xf>
    <xf numFmtId="0" fontId="28" fillId="10" borderId="4"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6" fillId="0" borderId="0" xfId="0" applyFont="1" applyAlignment="1">
      <alignment horizontal="left" vertical="center"/>
    </xf>
    <xf numFmtId="0" fontId="28" fillId="3" borderId="1" xfId="0" applyFont="1" applyFill="1" applyBorder="1" applyAlignment="1">
      <alignment horizontal="left" vertical="center" wrapText="1"/>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4" fillId="0" borderId="0" xfId="0" applyFont="1" applyAlignment="1">
      <alignment vertical="center"/>
    </xf>
    <xf numFmtId="0" fontId="34"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0" borderId="1" xfId="0" applyFont="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8" fillId="0" borderId="0" xfId="0" applyFont="1" applyAlignment="1">
      <alignment horizontal="left" vertical="center"/>
    </xf>
    <xf numFmtId="0" fontId="40" fillId="0" borderId="0" xfId="0" applyFont="1" applyAlignment="1">
      <alignment horizontal="left" vertical="center"/>
    </xf>
    <xf numFmtId="0" fontId="15" fillId="0" borderId="0" xfId="0" applyFont="1" applyAlignment="1">
      <alignment horizontal="left" vertical="center"/>
    </xf>
    <xf numFmtId="0" fontId="42" fillId="0" borderId="0" xfId="0" applyFont="1" applyAlignment="1">
      <alignment horizontal="left" vertical="center"/>
    </xf>
    <xf numFmtId="0" fontId="38" fillId="0" borderId="1" xfId="0" applyFont="1" applyBorder="1" applyAlignment="1">
      <alignment horizontal="left" vertical="center"/>
    </xf>
    <xf numFmtId="0" fontId="39" fillId="3" borderId="1" xfId="0" applyFont="1" applyFill="1" applyBorder="1" applyAlignment="1">
      <alignment horizontal="left" vertical="center"/>
    </xf>
    <xf numFmtId="0" fontId="40" fillId="10" borderId="14" xfId="0" applyFont="1" applyFill="1" applyBorder="1" applyAlignment="1">
      <alignment horizontal="left" vertical="center"/>
    </xf>
    <xf numFmtId="0" fontId="38" fillId="10" borderId="15" xfId="0" applyFont="1" applyFill="1" applyBorder="1" applyAlignment="1">
      <alignment horizontal="left" vertical="center"/>
    </xf>
    <xf numFmtId="0" fontId="38" fillId="10" borderId="13" xfId="0" applyFont="1" applyFill="1" applyBorder="1" applyAlignment="1">
      <alignment horizontal="left" vertical="center"/>
    </xf>
    <xf numFmtId="0" fontId="38"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4" fillId="0" borderId="0" xfId="0" applyFont="1" applyAlignment="1">
      <alignment horizontal="lef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4"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8" fillId="10" borderId="2" xfId="0" applyFont="1" applyFill="1" applyBorder="1" applyAlignment="1">
      <alignment vertical="center"/>
    </xf>
    <xf numFmtId="0" fontId="28"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31" fillId="11" borderId="14" xfId="0" applyFont="1" applyFill="1" applyBorder="1" applyAlignment="1">
      <alignment horizontal="left" vertical="center"/>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5" fillId="4" borderId="0" xfId="1" applyFont="1" applyFill="1" applyBorder="1" applyAlignment="1" applyProtection="1">
      <alignment vertical="center" wrapText="1"/>
    </xf>
    <xf numFmtId="0" fontId="35" fillId="4" borderId="5" xfId="1" applyFont="1" applyFill="1" applyBorder="1" applyAlignment="1" applyProtection="1">
      <alignment vertical="center" wrapText="1"/>
    </xf>
    <xf numFmtId="0" fontId="35" fillId="0" borderId="0" xfId="1" applyFont="1" applyAlignment="1" applyProtection="1"/>
    <xf numFmtId="0" fontId="35" fillId="0" borderId="5" xfId="1" applyFont="1" applyBorder="1" applyAlignment="1" applyProtection="1"/>
    <xf numFmtId="0" fontId="35" fillId="0" borderId="0" xfId="1" applyFont="1" applyBorder="1" applyAlignment="1" applyProtection="1">
      <alignment horizontal="left" vertical="top" wrapText="1"/>
    </xf>
    <xf numFmtId="0" fontId="35" fillId="0" borderId="5" xfId="1" applyFont="1" applyBorder="1" applyAlignment="1" applyProtection="1">
      <alignment horizontal="left" vertical="top" wrapText="1"/>
    </xf>
    <xf numFmtId="0" fontId="22" fillId="0" borderId="0" xfId="0" applyFont="1" applyAlignment="1">
      <alignment vertical="center" wrapText="1"/>
    </xf>
    <xf numFmtId="0" fontId="18" fillId="0" borderId="0" xfId="0" applyFont="1" applyAlignment="1">
      <alignment horizontal="left" vertical="center" wrapText="1"/>
    </xf>
    <xf numFmtId="0" fontId="51"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8"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8"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8" fillId="3" borderId="5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67" fillId="0" borderId="0" xfId="0" applyFont="1" applyAlignment="1">
      <alignment horizontal="left" vertical="center" wrapText="1"/>
    </xf>
    <xf numFmtId="0" fontId="68" fillId="0" borderId="0" xfId="0" applyFont="1" applyAlignment="1">
      <alignment horizontal="left" vertical="center" wrapText="1"/>
    </xf>
    <xf numFmtId="0" fontId="33" fillId="0" borderId="0" xfId="0" applyFont="1" applyAlignment="1">
      <alignment horizontal="left" vertical="top" wrapText="1"/>
    </xf>
    <xf numFmtId="0" fontId="35"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6" fillId="0" borderId="0" xfId="0" applyFont="1" applyAlignment="1">
      <alignment horizontal="left" vertical="top" wrapText="1"/>
    </xf>
    <xf numFmtId="0" fontId="29" fillId="0" borderId="0" xfId="1" applyFont="1" applyFill="1" applyAlignment="1">
      <alignment horizontal="left"/>
    </xf>
    <xf numFmtId="0" fontId="24" fillId="0" borderId="0" xfId="0" applyFont="1" applyAlignment="1">
      <alignment horizontal="left" vertical="top"/>
    </xf>
    <xf numFmtId="0" fontId="56" fillId="0" borderId="1" xfId="0" applyFont="1" applyBorder="1" applyAlignment="1">
      <alignment horizontal="left" vertical="top" wrapText="1"/>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8" fillId="0" borderId="14" xfId="0" applyFont="1" applyBorder="1" applyAlignment="1">
      <alignment horizontal="left" vertical="top" wrapText="1"/>
    </xf>
    <xf numFmtId="0" fontId="58" fillId="0" borderId="1" xfId="1" applyFont="1" applyFill="1" applyBorder="1" applyAlignment="1">
      <alignment horizontal="left" vertical="top" wrapText="1"/>
    </xf>
    <xf numFmtId="0" fontId="58" fillId="0" borderId="0" xfId="1" applyFont="1" applyFill="1" applyAlignment="1">
      <alignment horizontal="left" vertical="top" wrapText="1"/>
    </xf>
    <xf numFmtId="0" fontId="58" fillId="0" borderId="0" xfId="0" applyFont="1" applyAlignment="1">
      <alignment horizontal="left" vertical="top" wrapText="1"/>
    </xf>
    <xf numFmtId="0" fontId="56" fillId="11" borderId="1" xfId="0" applyFont="1" applyFill="1" applyBorder="1" applyAlignment="1">
      <alignment horizontal="left" vertical="top" wrapText="1"/>
    </xf>
    <xf numFmtId="0" fontId="55" fillId="0" borderId="0" xfId="0" applyFont="1" applyAlignment="1">
      <alignment horizontal="left" vertical="top" wrapText="1"/>
    </xf>
    <xf numFmtId="0" fontId="62"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2"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4" fillId="0" borderId="15" xfId="0" applyFont="1" applyBorder="1" applyAlignment="1">
      <alignment horizontal="left" vertical="top" wrapText="1"/>
    </xf>
    <xf numFmtId="0" fontId="35" fillId="0" borderId="15" xfId="1" applyFont="1" applyFill="1" applyBorder="1" applyAlignment="1">
      <alignment vertical="top"/>
    </xf>
    <xf numFmtId="0" fontId="29"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29"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4" fillId="0" borderId="20" xfId="0" applyFont="1" applyBorder="1" applyAlignment="1">
      <alignment vertical="center" wrapText="1"/>
    </xf>
    <xf numFmtId="0" fontId="54" fillId="0" borderId="32" xfId="0" applyFont="1" applyBorder="1" applyAlignment="1">
      <alignment vertical="center" wrapText="1"/>
    </xf>
    <xf numFmtId="0" fontId="25" fillId="0" borderId="20" xfId="0" applyFont="1" applyBorder="1" applyAlignment="1">
      <alignment vertical="center" wrapText="1"/>
    </xf>
    <xf numFmtId="0" fontId="52" fillId="0" borderId="13" xfId="0" applyFont="1" applyBorder="1" applyAlignment="1">
      <alignment vertical="center" wrapText="1"/>
    </xf>
    <xf numFmtId="0" fontId="52" fillId="0" borderId="1" xfId="0" applyFont="1" applyBorder="1" applyAlignment="1">
      <alignment vertical="center" wrapText="1"/>
    </xf>
    <xf numFmtId="0" fontId="52" fillId="0" borderId="20" xfId="0" applyFont="1" applyBorder="1" applyAlignment="1">
      <alignment vertical="center" wrapText="1"/>
    </xf>
    <xf numFmtId="0" fontId="24" fillId="0" borderId="36" xfId="0" applyFont="1" applyBorder="1" applyAlignment="1">
      <alignment vertical="center" wrapText="1"/>
    </xf>
    <xf numFmtId="0" fontId="52" fillId="0" borderId="37" xfId="0" applyFont="1" applyBorder="1" applyAlignment="1">
      <alignment vertical="center" wrapText="1"/>
    </xf>
    <xf numFmtId="0" fontId="25" fillId="0" borderId="39" xfId="0" applyFont="1" applyBorder="1" applyAlignment="1">
      <alignment vertical="center" wrapText="1"/>
    </xf>
    <xf numFmtId="0" fontId="1" fillId="0" borderId="40" xfId="0" applyFont="1" applyBorder="1" applyAlignment="1">
      <alignment vertical="center" wrapText="1"/>
    </xf>
    <xf numFmtId="0" fontId="4" fillId="0" borderId="39" xfId="1" applyFill="1" applyBorder="1" applyAlignment="1">
      <alignment vertical="center" wrapText="1"/>
    </xf>
    <xf numFmtId="0" fontId="25" fillId="0" borderId="17" xfId="0" applyFont="1" applyBorder="1" applyAlignment="1">
      <alignment vertical="center" wrapText="1"/>
    </xf>
    <xf numFmtId="0" fontId="24" fillId="0" borderId="39" xfId="0" applyFont="1" applyBorder="1" applyAlignment="1">
      <alignment vertical="center" wrapText="1"/>
    </xf>
    <xf numFmtId="0" fontId="52" fillId="0" borderId="4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2" fillId="0" borderId="36" xfId="0" applyFont="1" applyBorder="1" applyAlignment="1">
      <alignment vertical="center" wrapText="1"/>
    </xf>
    <xf numFmtId="0" fontId="1" fillId="0" borderId="37" xfId="0" applyFont="1" applyBorder="1" applyAlignment="1">
      <alignment vertical="center" wrapText="1"/>
    </xf>
    <xf numFmtId="0" fontId="4" fillId="0" borderId="36" xfId="1" quotePrefix="1" applyFill="1" applyBorder="1" applyAlignment="1">
      <alignment vertical="center" wrapText="1"/>
    </xf>
    <xf numFmtId="0" fontId="4" fillId="0" borderId="36" xfId="1" applyFill="1" applyBorder="1" applyAlignment="1">
      <alignment vertical="center" wrapText="1"/>
    </xf>
    <xf numFmtId="0" fontId="52" fillId="0" borderId="39" xfId="0" applyFont="1" applyBorder="1" applyAlignment="1">
      <alignment vertical="center" wrapText="1"/>
    </xf>
    <xf numFmtId="0" fontId="52" fillId="0" borderId="17" xfId="0" applyFont="1" applyBorder="1" applyAlignment="1">
      <alignment vertical="center" wrapText="1"/>
    </xf>
    <xf numFmtId="0" fontId="53" fillId="0" borderId="39" xfId="0" applyFont="1" applyBorder="1" applyAlignment="1">
      <alignment vertical="center" wrapText="1"/>
    </xf>
    <xf numFmtId="0" fontId="52" fillId="0" borderId="7" xfId="0" applyFont="1" applyBorder="1" applyAlignment="1">
      <alignment vertical="center" wrapText="1"/>
    </xf>
    <xf numFmtId="0" fontId="4" fillId="0" borderId="13" xfId="1" applyFill="1" applyBorder="1" applyAlignment="1">
      <alignment vertical="center" wrapText="1"/>
    </xf>
    <xf numFmtId="0" fontId="52" fillId="0" borderId="32"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3" fillId="0" borderId="17" xfId="0" applyFont="1" applyBorder="1" applyAlignment="1">
      <alignment vertical="center" wrapText="1"/>
    </xf>
    <xf numFmtId="0" fontId="53" fillId="0" borderId="20" xfId="0" applyFont="1" applyBorder="1" applyAlignment="1">
      <alignment vertical="center" wrapText="1"/>
    </xf>
    <xf numFmtId="0" fontId="24" fillId="0" borderId="40" xfId="0" applyFont="1" applyBorder="1" applyAlignment="1">
      <alignment vertical="center" wrapText="1"/>
    </xf>
    <xf numFmtId="0" fontId="24" fillId="0" borderId="37" xfId="0" applyFont="1" applyBorder="1" applyAlignment="1">
      <alignment vertical="center" wrapText="1"/>
    </xf>
    <xf numFmtId="0" fontId="53" fillId="0" borderId="1" xfId="0" applyFont="1" applyBorder="1" applyAlignment="1">
      <alignment vertical="center" wrapText="1"/>
    </xf>
    <xf numFmtId="0" fontId="1" fillId="0" borderId="32" xfId="0" applyFont="1" applyBorder="1" applyAlignment="1">
      <alignment vertical="center" wrapText="1"/>
    </xf>
    <xf numFmtId="0" fontId="54" fillId="0" borderId="39" xfId="0" applyFont="1" applyBorder="1" applyAlignment="1">
      <alignment vertical="center" wrapText="1"/>
    </xf>
    <xf numFmtId="0" fontId="54"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27" xfId="0" applyFont="1" applyBorder="1" applyAlignment="1">
      <alignment vertical="center" wrapText="1"/>
    </xf>
    <xf numFmtId="0" fontId="24" fillId="0" borderId="28"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69" fillId="0" borderId="0" xfId="0" applyFont="1" applyAlignment="1">
      <alignment horizontal="left" vertical="center" wrapText="1"/>
    </xf>
    <xf numFmtId="0" fontId="70" fillId="0" borderId="0" xfId="0" applyFont="1" applyAlignment="1">
      <alignment vertical="center" wrapText="1"/>
    </xf>
    <xf numFmtId="0" fontId="58" fillId="14" borderId="16" xfId="0" applyFont="1" applyFill="1" applyBorder="1" applyAlignment="1">
      <alignment horizontal="left" vertical="center"/>
    </xf>
    <xf numFmtId="0" fontId="58" fillId="14" borderId="17" xfId="0" applyFont="1" applyFill="1" applyBorder="1" applyAlignment="1">
      <alignment horizontal="left" vertical="center"/>
    </xf>
    <xf numFmtId="0" fontId="58" fillId="14" borderId="17" xfId="0" applyFont="1" applyFill="1" applyBorder="1" applyAlignment="1">
      <alignment horizontal="left" vertical="center" wrapText="1"/>
    </xf>
    <xf numFmtId="0" fontId="58" fillId="14" borderId="17" xfId="0" applyFont="1" applyFill="1" applyBorder="1" applyAlignment="1" applyProtection="1">
      <alignment horizontal="left" vertical="center" wrapText="1"/>
      <protection locked="0"/>
    </xf>
    <xf numFmtId="0" fontId="58" fillId="14" borderId="18" xfId="0" applyFont="1" applyFill="1" applyBorder="1" applyAlignment="1" applyProtection="1">
      <alignment horizontal="left" vertical="center" wrapText="1"/>
      <protection locked="0"/>
    </xf>
    <xf numFmtId="0" fontId="58" fillId="14" borderId="19" xfId="0" applyFont="1" applyFill="1" applyBorder="1" applyAlignment="1">
      <alignment horizontal="left" vertical="center"/>
    </xf>
    <xf numFmtId="0" fontId="58" fillId="14" borderId="20" xfId="0" applyFont="1" applyFill="1" applyBorder="1" applyAlignment="1">
      <alignment horizontal="left" vertical="center" wrapText="1"/>
    </xf>
    <xf numFmtId="0" fontId="58" fillId="14" borderId="36" xfId="0" applyFont="1" applyFill="1" applyBorder="1" applyAlignment="1" applyProtection="1">
      <alignment horizontal="left" vertical="center" wrapText="1"/>
      <protection locked="0"/>
    </xf>
    <xf numFmtId="0" fontId="58" fillId="14" borderId="51" xfId="0" applyFont="1" applyFill="1" applyBorder="1" applyAlignment="1" applyProtection="1">
      <alignment horizontal="left" vertical="center" wrapText="1"/>
      <protection locked="0"/>
    </xf>
    <xf numFmtId="0" fontId="58" fillId="4" borderId="16" xfId="0" applyFont="1" applyFill="1" applyBorder="1" applyAlignment="1">
      <alignment horizontal="left" vertical="center"/>
    </xf>
    <xf numFmtId="0" fontId="58" fillId="4" borderId="17" xfId="0" applyFont="1" applyFill="1" applyBorder="1" applyAlignment="1">
      <alignment horizontal="left" vertical="center" wrapText="1"/>
    </xf>
    <xf numFmtId="0" fontId="58" fillId="4" borderId="17" xfId="0" applyFont="1" applyFill="1" applyBorder="1" applyAlignment="1" applyProtection="1">
      <alignment horizontal="left" vertical="center" wrapText="1"/>
      <protection locked="0"/>
    </xf>
    <xf numFmtId="0" fontId="58" fillId="4" borderId="18" xfId="0" applyFont="1" applyFill="1" applyBorder="1" applyAlignment="1" applyProtection="1">
      <alignment horizontal="left" vertical="center" wrapText="1"/>
      <protection locked="0"/>
    </xf>
    <xf numFmtId="0" fontId="58" fillId="4" borderId="22" xfId="0" applyFont="1" applyFill="1" applyBorder="1" applyAlignment="1">
      <alignment horizontal="left" vertical="center"/>
    </xf>
    <xf numFmtId="0" fontId="58" fillId="4" borderId="14" xfId="0" applyFont="1" applyFill="1" applyBorder="1" applyAlignment="1">
      <alignment horizontal="left" vertical="center" wrapText="1"/>
    </xf>
    <xf numFmtId="0" fontId="58" fillId="4" borderId="14" xfId="0" applyFont="1" applyFill="1" applyBorder="1" applyAlignment="1" applyProtection="1">
      <alignment horizontal="left" vertical="center" wrapText="1"/>
      <protection locked="0"/>
    </xf>
    <xf numFmtId="0" fontId="58" fillId="4" borderId="23" xfId="0" applyFont="1" applyFill="1" applyBorder="1" applyAlignment="1" applyProtection="1">
      <alignment horizontal="left" vertical="center" wrapText="1"/>
      <protection locked="0"/>
    </xf>
    <xf numFmtId="0" fontId="58" fillId="8" borderId="16" xfId="0" applyFont="1" applyFill="1" applyBorder="1" applyAlignment="1">
      <alignment horizontal="left" vertical="center"/>
    </xf>
    <xf numFmtId="0" fontId="58" fillId="8" borderId="17" xfId="0" applyFont="1" applyFill="1" applyBorder="1" applyAlignment="1">
      <alignment horizontal="left" vertical="center" wrapText="1"/>
    </xf>
    <xf numFmtId="0" fontId="58" fillId="8" borderId="17" xfId="0" applyFont="1" applyFill="1" applyBorder="1" applyAlignment="1" applyProtection="1">
      <alignment horizontal="left" vertical="center" wrapText="1"/>
      <protection locked="0"/>
    </xf>
    <xf numFmtId="0" fontId="58" fillId="8" borderId="18" xfId="0" applyFont="1" applyFill="1" applyBorder="1" applyAlignment="1" applyProtection="1">
      <alignment horizontal="left" vertical="center" wrapText="1"/>
      <protection locked="0"/>
    </xf>
    <xf numFmtId="0" fontId="58" fillId="8" borderId="19" xfId="0" applyFont="1" applyFill="1" applyBorder="1" applyAlignment="1">
      <alignment horizontal="left" vertical="center"/>
    </xf>
    <xf numFmtId="0" fontId="58" fillId="8" borderId="20" xfId="0" applyFont="1" applyFill="1" applyBorder="1" applyAlignment="1">
      <alignment horizontal="left" vertical="center" wrapText="1"/>
    </xf>
    <xf numFmtId="0" fontId="58" fillId="8" borderId="20" xfId="0" applyFont="1" applyFill="1" applyBorder="1" applyAlignment="1" applyProtection="1">
      <alignment horizontal="left" vertical="center" wrapText="1"/>
      <protection locked="0"/>
    </xf>
    <xf numFmtId="0" fontId="58" fillId="8" borderId="21" xfId="0" applyFont="1" applyFill="1" applyBorder="1" applyAlignment="1" applyProtection="1">
      <alignment horizontal="left" vertical="center" wrapText="1"/>
      <protection locked="0"/>
    </xf>
    <xf numFmtId="0" fontId="58" fillId="4" borderId="33" xfId="0" applyFont="1" applyFill="1" applyBorder="1" applyAlignment="1">
      <alignment horizontal="left" vertical="center"/>
    </xf>
    <xf numFmtId="0" fontId="58" fillId="4" borderId="13" xfId="0" applyFont="1" applyFill="1" applyBorder="1" applyAlignment="1">
      <alignment horizontal="left" vertical="center" wrapText="1"/>
    </xf>
    <xf numFmtId="0" fontId="58" fillId="4" borderId="13" xfId="0" applyFont="1" applyFill="1" applyBorder="1" applyAlignment="1" applyProtection="1">
      <alignment horizontal="left" vertical="center" wrapText="1"/>
      <protection locked="0"/>
    </xf>
    <xf numFmtId="0" fontId="58" fillId="4" borderId="34" xfId="0" applyFont="1" applyFill="1" applyBorder="1" applyAlignment="1" applyProtection="1">
      <alignment horizontal="left" vertical="center" wrapText="1"/>
      <protection locked="0"/>
    </xf>
    <xf numFmtId="0" fontId="58" fillId="4" borderId="19" xfId="0" applyFont="1" applyFill="1" applyBorder="1" applyAlignment="1">
      <alignment horizontal="left" vertical="center"/>
    </xf>
    <xf numFmtId="0" fontId="58" fillId="4" borderId="20" xfId="0" applyFont="1" applyFill="1" applyBorder="1" applyAlignment="1">
      <alignment horizontal="left" vertical="center" wrapText="1"/>
    </xf>
    <xf numFmtId="0" fontId="58" fillId="4" borderId="20" xfId="0" applyFont="1" applyFill="1" applyBorder="1" applyAlignment="1" applyProtection="1">
      <alignment horizontal="left" vertical="center" wrapText="1"/>
      <protection locked="0"/>
    </xf>
    <xf numFmtId="0" fontId="58" fillId="4" borderId="32" xfId="0" applyFont="1" applyFill="1" applyBorder="1" applyAlignment="1" applyProtection="1">
      <alignment horizontal="left" vertical="center" wrapText="1"/>
      <protection locked="0"/>
    </xf>
    <xf numFmtId="0" fontId="58" fillId="4" borderId="21" xfId="0" applyFont="1" applyFill="1" applyBorder="1" applyAlignment="1" applyProtection="1">
      <alignment horizontal="left" vertical="center" wrapText="1"/>
      <protection locked="0"/>
    </xf>
    <xf numFmtId="0" fontId="58" fillId="8" borderId="54" xfId="0" applyFont="1" applyFill="1" applyBorder="1" applyAlignment="1">
      <alignment horizontal="left" vertical="center"/>
    </xf>
    <xf numFmtId="0" fontId="58" fillId="8" borderId="41" xfId="0" applyFont="1" applyFill="1" applyBorder="1" applyAlignment="1">
      <alignment horizontal="left" vertical="center" wrapText="1"/>
    </xf>
    <xf numFmtId="0" fontId="59" fillId="0" borderId="14" xfId="0" applyFont="1" applyBorder="1" applyAlignment="1">
      <alignment horizontal="left" vertical="top" wrapText="1"/>
    </xf>
    <xf numFmtId="0" fontId="25" fillId="0" borderId="1" xfId="0" applyFont="1" applyBorder="1" applyAlignment="1">
      <alignment horizontal="center" vertical="center" wrapText="1"/>
    </xf>
    <xf numFmtId="0" fontId="35" fillId="0" borderId="8" xfId="1" applyFont="1" applyFill="1" applyBorder="1" applyAlignment="1">
      <alignment horizontal="left" vertical="top"/>
    </xf>
    <xf numFmtId="0" fontId="35"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7" fillId="0" borderId="3"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58" fillId="8" borderId="0" xfId="0" applyFont="1" applyFill="1" applyAlignment="1">
      <alignment horizontal="left" vertical="center"/>
    </xf>
    <xf numFmtId="0" fontId="58" fillId="8" borderId="0" xfId="0" applyFont="1" applyFill="1" applyAlignment="1">
      <alignment horizontal="left" vertical="center" wrapText="1"/>
    </xf>
    <xf numFmtId="0" fontId="58" fillId="8" borderId="0" xfId="0" applyFont="1" applyFill="1" applyAlignment="1" applyProtection="1">
      <alignment horizontal="left" vertical="center" wrapText="1"/>
      <protection locked="0"/>
    </xf>
    <xf numFmtId="0" fontId="58" fillId="8" borderId="22" xfId="0" applyFont="1" applyFill="1" applyBorder="1" applyAlignment="1">
      <alignment horizontal="left" vertical="center"/>
    </xf>
    <xf numFmtId="0" fontId="58" fillId="8" borderId="14" xfId="0" applyFont="1" applyFill="1" applyBorder="1" applyAlignment="1">
      <alignment horizontal="left" vertical="center" wrapText="1"/>
    </xf>
    <xf numFmtId="0" fontId="58" fillId="8" borderId="15" xfId="0" applyFont="1" applyFill="1" applyBorder="1" applyAlignment="1" applyProtection="1">
      <alignment horizontal="left" vertical="center" wrapText="1"/>
      <protection locked="0"/>
    </xf>
    <xf numFmtId="0" fontId="58" fillId="8" borderId="24" xfId="0" applyFont="1" applyFill="1" applyBorder="1" applyAlignment="1" applyProtection="1">
      <alignment horizontal="left" vertical="center" wrapText="1"/>
      <protection locked="0"/>
    </xf>
    <xf numFmtId="0" fontId="58" fillId="8" borderId="1" xfId="0" applyFont="1" applyFill="1" applyBorder="1" applyAlignment="1" applyProtection="1">
      <alignment horizontal="left" vertical="center" wrapText="1"/>
      <protection locked="0"/>
    </xf>
    <xf numFmtId="0" fontId="58" fillId="0" borderId="1" xfId="0" applyFont="1" applyBorder="1" applyAlignment="1" applyProtection="1">
      <alignment horizontal="left" vertical="center" wrapText="1"/>
      <protection locked="0"/>
    </xf>
    <xf numFmtId="0" fontId="6" fillId="0" borderId="11" xfId="0" applyFont="1" applyBorder="1" applyAlignment="1" applyProtection="1">
      <alignment horizontal="left" vertical="top" wrapText="1"/>
      <protection locked="0"/>
    </xf>
    <xf numFmtId="0" fontId="6" fillId="0" borderId="11" xfId="0" applyFont="1" applyBorder="1" applyAlignment="1" applyProtection="1">
      <alignment vertical="top" wrapText="1"/>
      <protection locked="0"/>
    </xf>
    <xf numFmtId="0" fontId="6" fillId="4" borderId="1" xfId="0"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14" fontId="24" fillId="0" borderId="1" xfId="0" applyNumberFormat="1" applyFont="1" applyBorder="1" applyAlignment="1" applyProtection="1">
      <alignment horizontal="left" vertical="top" wrapText="1"/>
      <protection locked="0"/>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10" borderId="1" xfId="0" applyFont="1" applyFill="1" applyBorder="1" applyAlignment="1">
      <alignment horizontal="righ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8" fillId="3" borderId="12" xfId="0" applyFont="1" applyFill="1" applyBorder="1" applyAlignment="1">
      <alignment horizontal="left" vertical="center"/>
    </xf>
    <xf numFmtId="0" fontId="28"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0" xfId="1" applyFont="1" applyFill="1" applyAlignment="1">
      <alignment horizontal="left" vertical="top" wrapText="1"/>
    </xf>
    <xf numFmtId="0" fontId="62"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8" fillId="0" borderId="1" xfId="0" applyFont="1" applyBorder="1" applyAlignment="1">
      <alignment horizontal="left" vertical="top" wrapText="1"/>
    </xf>
    <xf numFmtId="0" fontId="58" fillId="0" borderId="14" xfId="0" applyFont="1" applyBorder="1" applyAlignment="1">
      <alignment horizontal="left" vertical="top" wrapText="1"/>
    </xf>
    <xf numFmtId="0" fontId="58" fillId="0" borderId="15" xfId="0" applyFont="1" applyBorder="1" applyAlignment="1">
      <alignment horizontal="left" vertical="top" wrapText="1"/>
    </xf>
    <xf numFmtId="0" fontId="58" fillId="0" borderId="13" xfId="0" applyFont="1" applyBorder="1" applyAlignment="1">
      <alignment horizontal="left" vertical="top" wrapText="1"/>
    </xf>
    <xf numFmtId="0" fontId="35" fillId="0" borderId="6" xfId="1" applyFont="1" applyFill="1" applyBorder="1" applyAlignment="1">
      <alignment horizontal="left" vertical="top"/>
    </xf>
    <xf numFmtId="0" fontId="35" fillId="0" borderId="0" xfId="1" applyFont="1" applyFill="1" applyBorder="1" applyAlignment="1">
      <alignment horizontal="left" vertical="top"/>
    </xf>
    <xf numFmtId="0" fontId="53" fillId="0" borderId="15" xfId="0" applyFont="1" applyBorder="1" applyAlignment="1">
      <alignment horizontal="left" vertical="center" wrapText="1"/>
    </xf>
    <xf numFmtId="0" fontId="53" fillId="0" borderId="36" xfId="0" applyFont="1" applyBorder="1" applyAlignment="1">
      <alignment horizontal="left" vertical="center" wrapText="1"/>
    </xf>
    <xf numFmtId="0" fontId="24" fillId="0" borderId="15" xfId="0" applyFont="1" applyBorder="1" applyAlignment="1">
      <alignment horizontal="left" vertical="center" wrapText="1"/>
    </xf>
    <xf numFmtId="0" fontId="24" fillId="0" borderId="3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2" xfId="0" applyFont="1" applyBorder="1" applyAlignment="1">
      <alignment horizontal="left" vertical="center" wrapText="1"/>
    </xf>
    <xf numFmtId="0" fontId="4" fillId="0" borderId="41" xfId="1" applyFill="1" applyBorder="1" applyAlignment="1">
      <alignment horizontal="left" vertical="center" wrapText="1"/>
    </xf>
    <xf numFmtId="0" fontId="4" fillId="0" borderId="36" xfId="1" applyFill="1" applyBorder="1" applyAlignment="1">
      <alignment horizontal="left" vertical="center" wrapText="1"/>
    </xf>
    <xf numFmtId="0" fontId="25" fillId="0" borderId="15" xfId="0" applyFont="1" applyBorder="1" applyAlignment="1">
      <alignment horizontal="left" vertical="center" wrapText="1"/>
    </xf>
    <xf numFmtId="0" fontId="25" fillId="0" borderId="36" xfId="0" applyFont="1" applyBorder="1" applyAlignment="1">
      <alignment horizontal="left" vertical="center" wrapText="1"/>
    </xf>
    <xf numFmtId="0" fontId="52" fillId="0" borderId="41" xfId="0" applyFont="1" applyBorder="1" applyAlignment="1">
      <alignment horizontal="left" vertical="center" wrapText="1"/>
    </xf>
    <xf numFmtId="0" fontId="52" fillId="0" borderId="36" xfId="0" applyFont="1" applyBorder="1" applyAlignment="1">
      <alignment horizontal="left" vertical="center" wrapText="1"/>
    </xf>
    <xf numFmtId="0" fontId="1" fillId="0" borderId="15" xfId="0" applyFont="1" applyBorder="1" applyAlignment="1">
      <alignment horizontal="left" vertical="center" wrapText="1"/>
    </xf>
    <xf numFmtId="0" fontId="1" fillId="0" borderId="36" xfId="0" applyFont="1" applyBorder="1" applyAlignment="1">
      <alignment horizontal="left" vertical="center" wrapText="1"/>
    </xf>
    <xf numFmtId="0" fontId="52" fillId="0" borderId="15" xfId="0" applyFont="1" applyBorder="1" applyAlignment="1">
      <alignment horizontal="left" vertical="center" wrapText="1"/>
    </xf>
    <xf numFmtId="0" fontId="4" fillId="0" borderId="15" xfId="1" applyFill="1" applyBorder="1" applyAlignment="1">
      <alignment horizontal="left" vertical="center" wrapText="1"/>
    </xf>
    <xf numFmtId="0" fontId="28" fillId="10" borderId="55" xfId="0" applyFont="1" applyFill="1" applyBorder="1" applyAlignment="1">
      <alignment horizontal="center" vertical="center" wrapText="1"/>
    </xf>
    <xf numFmtId="0" fontId="28" fillId="10" borderId="42" xfId="0" applyFont="1" applyFill="1" applyBorder="1" applyAlignment="1">
      <alignment horizontal="center" vertical="center" wrapText="1"/>
    </xf>
    <xf numFmtId="0" fontId="28" fillId="10" borderId="56" xfId="0" applyFont="1" applyFill="1" applyBorder="1" applyAlignment="1">
      <alignment horizontal="center" vertical="center" wrapText="1"/>
    </xf>
    <xf numFmtId="0" fontId="62" fillId="0" borderId="45" xfId="0" applyFont="1" applyBorder="1" applyAlignment="1">
      <alignment horizontal="center" vertical="center"/>
    </xf>
    <xf numFmtId="0" fontId="62" fillId="0" borderId="46" xfId="0" applyFont="1" applyBorder="1" applyAlignment="1">
      <alignment horizontal="center" vertical="center"/>
    </xf>
    <xf numFmtId="0" fontId="62" fillId="0" borderId="47" xfId="0" applyFont="1" applyBorder="1" applyAlignment="1">
      <alignment horizontal="center" vertical="center"/>
    </xf>
    <xf numFmtId="0" fontId="24" fillId="0" borderId="48" xfId="0" applyFont="1" applyBorder="1" applyAlignment="1">
      <alignment horizontal="left" vertical="center" wrapText="1"/>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0" fontId="1" fillId="0" borderId="41" xfId="0" applyFont="1" applyBorder="1" applyAlignment="1">
      <alignment horizontal="left" vertical="center" wrapText="1"/>
    </xf>
    <xf numFmtId="0" fontId="4" fillId="0" borderId="41" xfId="1" quotePrefix="1" applyFill="1" applyBorder="1" applyAlignment="1">
      <alignment horizontal="left" vertical="center" wrapText="1"/>
    </xf>
    <xf numFmtId="0" fontId="24" fillId="0" borderId="4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42" xfId="0" applyFont="1" applyFill="1" applyBorder="1" applyAlignment="1">
      <alignment horizontal="center" vertical="center" wrapText="1"/>
    </xf>
    <xf numFmtId="0" fontId="24" fillId="11" borderId="43" xfId="0" applyFont="1" applyFill="1" applyBorder="1" applyAlignment="1">
      <alignment horizontal="center" vertical="center" wrapText="1"/>
    </xf>
    <xf numFmtId="0" fontId="31" fillId="10" borderId="42" xfId="0" applyFont="1" applyFill="1" applyBorder="1" applyAlignment="1">
      <alignment horizontal="center" vertical="center" wrapText="1"/>
    </xf>
    <xf numFmtId="0" fontId="31" fillId="10" borderId="43" xfId="0" applyFont="1" applyFill="1" applyBorder="1" applyAlignment="1">
      <alignment horizontal="center" vertical="center" wrapText="1"/>
    </xf>
    <xf numFmtId="0" fontId="24" fillId="11" borderId="37" xfId="0" applyFont="1" applyFill="1" applyBorder="1" applyAlignment="1">
      <alignment horizontal="center" vertical="center" wrapText="1"/>
    </xf>
    <xf numFmtId="0" fontId="24" fillId="11" borderId="44" xfId="0" applyFont="1" applyFill="1" applyBorder="1" applyAlignment="1">
      <alignment horizontal="center" vertical="center" wrapText="1"/>
    </xf>
    <xf numFmtId="0" fontId="24" fillId="11" borderId="38" xfId="0" applyFont="1" applyFill="1" applyBorder="1" applyAlignment="1">
      <alignment horizontal="center" vertical="center" wrapText="1"/>
    </xf>
    <xf numFmtId="0" fontId="28" fillId="10" borderId="4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4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1" xfId="0" applyFont="1" applyFill="1" applyBorder="1" applyAlignment="1">
      <alignment horizontal="center" vertical="center" wrapText="1"/>
    </xf>
    <xf numFmtId="0" fontId="53" fillId="11" borderId="4" xfId="0" applyFont="1" applyFill="1" applyBorder="1" applyAlignment="1">
      <alignment horizontal="left" vertical="top"/>
    </xf>
    <xf numFmtId="0" fontId="53" fillId="11" borderId="2" xfId="0" applyFont="1" applyFill="1" applyBorder="1" applyAlignment="1">
      <alignment horizontal="left" vertical="top"/>
    </xf>
    <xf numFmtId="0" fontId="53" fillId="11" borderId="3" xfId="0" applyFont="1" applyFill="1" applyBorder="1" applyAlignment="1">
      <alignment horizontal="left" vertical="top"/>
    </xf>
    <xf numFmtId="0" fontId="60" fillId="11" borderId="4" xfId="0" applyFont="1" applyFill="1" applyBorder="1" applyAlignment="1">
      <alignment horizontal="left" vertical="top" wrapText="1"/>
    </xf>
    <xf numFmtId="0" fontId="60" fillId="11" borderId="2" xfId="0" applyFont="1" applyFill="1" applyBorder="1" applyAlignment="1">
      <alignment horizontal="left" vertical="top" wrapText="1"/>
    </xf>
    <xf numFmtId="0" fontId="60" fillId="11" borderId="3" xfId="0" applyFont="1" applyFill="1" applyBorder="1" applyAlignment="1">
      <alignment horizontal="left" vertical="top" wrapText="1"/>
    </xf>
    <xf numFmtId="0" fontId="60" fillId="11" borderId="14" xfId="0" applyFont="1" applyFill="1" applyBorder="1" applyAlignment="1">
      <alignment horizontal="left" vertical="top" wrapText="1"/>
    </xf>
    <xf numFmtId="0" fontId="60" fillId="11" borderId="13" xfId="0" applyFont="1" applyFill="1" applyBorder="1" applyAlignment="1">
      <alignment horizontal="left" vertical="top"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center" vertic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7" fillId="10" borderId="1" xfId="0" applyFont="1" applyFill="1" applyBorder="1" applyAlignment="1">
      <alignment horizontal="right" vertical="center" wrapText="1"/>
    </xf>
    <xf numFmtId="0" fontId="16" fillId="11" borderId="1" xfId="1" applyFont="1" applyFill="1" applyBorder="1" applyAlignment="1" applyProtection="1">
      <alignment horizontal="left" vertical="center" wrapText="1"/>
    </xf>
    <xf numFmtId="0" fontId="6" fillId="4" borderId="1" xfId="1" applyFont="1" applyFill="1" applyBorder="1" applyAlignment="1" applyProtection="1">
      <alignment horizontal="left" vertical="top" wrapText="1"/>
      <protection locked="0"/>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7" fillId="10" borderId="1" xfId="0" applyFont="1" applyFill="1" applyBorder="1" applyAlignment="1">
      <alignment horizontal="left" vertical="top" wrapText="1"/>
    </xf>
    <xf numFmtId="0" fontId="16" fillId="11" borderId="1" xfId="1" applyFont="1" applyFill="1" applyBorder="1" applyAlignment="1" applyProtection="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3" borderId="1" xfId="0" applyFont="1" applyFill="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35" fillId="0" borderId="7" xfId="1" applyFont="1" applyBorder="1" applyAlignment="1" applyProtection="1">
      <alignment horizontal="left" vertical="center"/>
    </xf>
    <xf numFmtId="0" fontId="35" fillId="0" borderId="8" xfId="1" applyFont="1" applyBorder="1" applyAlignment="1" applyProtection="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wrapText="1"/>
    </xf>
    <xf numFmtId="0" fontId="16" fillId="11"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6" fillId="0" borderId="0" xfId="1" applyFont="1" applyAlignment="1" applyProtection="1">
      <alignment horizontal="left" vertical="center"/>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lignment horizontal="left" vertical="top"/>
    </xf>
    <xf numFmtId="0" fontId="26" fillId="0" borderId="0" xfId="1" applyFont="1" applyAlignment="1">
      <alignment horizontal="left" vertical="top"/>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7" fillId="3" borderId="1" xfId="0" applyFont="1" applyFill="1" applyBorder="1" applyAlignment="1">
      <alignment horizontal="left" vertical="center"/>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35" fillId="0" borderId="2" xfId="1" applyFont="1" applyBorder="1" applyAlignment="1" applyProtection="1">
      <alignment horizontal="left" vertical="center"/>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11" borderId="1" xfId="0" applyFont="1" applyFill="1" applyBorder="1" applyAlignment="1">
      <alignment horizontal="center" vertical="center"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6" fillId="11" borderId="3"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28" fillId="12" borderId="1" xfId="0" applyFont="1" applyFill="1" applyBorder="1" applyAlignment="1">
      <alignmen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Fill="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8" fillId="10" borderId="7" xfId="0" applyFont="1" applyFill="1" applyBorder="1" applyAlignment="1">
      <alignment horizontal="left" vertical="center" wrapText="1"/>
    </xf>
    <xf numFmtId="0" fontId="28" fillId="10" borderId="8" xfId="0" applyFont="1" applyFill="1" applyBorder="1" applyAlignment="1">
      <alignment horizontal="left"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10" xfId="0" applyFont="1" applyFill="1" applyBorder="1" applyAlignment="1">
      <alignment horizontal="center" vertical="center"/>
    </xf>
    <xf numFmtId="0" fontId="7" fillId="10" borderId="11" xfId="0" applyFont="1" applyFill="1" applyBorder="1" applyAlignment="1">
      <alignment horizontal="center" vertical="center"/>
    </xf>
    <xf numFmtId="0" fontId="7" fillId="10" borderId="1" xfId="0" applyFont="1" applyFill="1" applyBorder="1" applyAlignment="1">
      <alignment horizontal="center"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58" fillId="8" borderId="14" xfId="0" applyFont="1" applyFill="1" applyBorder="1" applyAlignment="1">
      <alignment horizontal="left" vertical="center" wrapText="1"/>
    </xf>
    <xf numFmtId="0" fontId="24" fillId="0" borderId="29" xfId="0" applyFont="1" applyBorder="1" applyAlignment="1">
      <alignment horizontal="left" vertical="center" wrapText="1"/>
    </xf>
    <xf numFmtId="0" fontId="24" fillId="0" borderId="30" xfId="0" applyFont="1" applyBorder="1" applyAlignment="1">
      <alignment horizontal="left" vertical="center" wrapText="1"/>
    </xf>
    <xf numFmtId="0" fontId="24" fillId="0" borderId="35" xfId="0" applyFont="1" applyBorder="1" applyAlignment="1">
      <alignment horizontal="left" vertical="center" wrapText="1"/>
    </xf>
    <xf numFmtId="0" fontId="58" fillId="8" borderId="17" xfId="0" applyFont="1" applyFill="1" applyBorder="1" applyAlignment="1">
      <alignment horizontal="left" vertical="center" wrapText="1"/>
    </xf>
    <xf numFmtId="0" fontId="58" fillId="8" borderId="20" xfId="0" applyFont="1" applyFill="1" applyBorder="1" applyAlignment="1">
      <alignment horizontal="left" vertical="center" wrapText="1"/>
    </xf>
    <xf numFmtId="0" fontId="58" fillId="4" borderId="13" xfId="0" applyFont="1" applyFill="1" applyBorder="1" applyAlignment="1">
      <alignment horizontal="left" vertical="center" wrapText="1"/>
    </xf>
    <xf numFmtId="0" fontId="58" fillId="4" borderId="20" xfId="0" applyFont="1" applyFill="1" applyBorder="1" applyAlignment="1">
      <alignment horizontal="left" vertical="center" wrapText="1"/>
    </xf>
    <xf numFmtId="0" fontId="28" fillId="9" borderId="52" xfId="0" applyFont="1" applyFill="1" applyBorder="1" applyAlignment="1">
      <alignment horizontal="left" vertical="center"/>
    </xf>
    <xf numFmtId="0" fontId="28" fillId="9" borderId="39" xfId="0" applyFont="1" applyFill="1" applyBorder="1" applyAlignment="1">
      <alignment horizontal="left" vertical="center"/>
    </xf>
    <xf numFmtId="0" fontId="28" fillId="9" borderId="53" xfId="0" applyFont="1" applyFill="1" applyBorder="1" applyAlignment="1">
      <alignment horizontal="left" vertical="center"/>
    </xf>
    <xf numFmtId="0" fontId="58" fillId="8" borderId="31" xfId="0" applyFont="1" applyFill="1" applyBorder="1" applyAlignment="1">
      <alignment horizontal="left" vertical="center" wrapText="1"/>
    </xf>
    <xf numFmtId="0" fontId="58" fillId="8" borderId="26" xfId="0" applyFont="1" applyFill="1" applyBorder="1" applyAlignment="1">
      <alignment horizontal="left" vertical="center" wrapText="1"/>
    </xf>
    <xf numFmtId="0" fontId="58" fillId="4" borderId="14" xfId="0" applyFont="1" applyFill="1" applyBorder="1" applyAlignment="1">
      <alignment horizontal="left" vertical="center" wrapText="1"/>
    </xf>
    <xf numFmtId="0" fontId="28" fillId="3" borderId="4" xfId="0" applyFont="1" applyFill="1" applyBorder="1" applyAlignment="1">
      <alignment horizontal="left" vertical="center"/>
    </xf>
    <xf numFmtId="0" fontId="28" fillId="3" borderId="2" xfId="0" applyFont="1" applyFill="1" applyBorder="1" applyAlignment="1">
      <alignment horizontal="left" vertical="center"/>
    </xf>
    <xf numFmtId="0" fontId="28"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8" fillId="10" borderId="1" xfId="0" applyFont="1" applyFill="1" applyBorder="1" applyAlignment="1">
      <alignment horizontal="left" vertical="center"/>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28" fillId="10" borderId="52" xfId="0" applyFont="1" applyFill="1" applyBorder="1" applyAlignment="1">
      <alignment horizontal="left" vertical="center"/>
    </xf>
    <xf numFmtId="0" fontId="28" fillId="10" borderId="39" xfId="0" applyFont="1" applyFill="1" applyBorder="1" applyAlignment="1">
      <alignment horizontal="left" vertical="center"/>
    </xf>
    <xf numFmtId="0" fontId="28" fillId="3" borderId="39" xfId="0" applyFont="1" applyFill="1" applyBorder="1" applyAlignment="1">
      <alignment horizontal="left" vertical="center" wrapText="1"/>
    </xf>
    <xf numFmtId="0" fontId="58" fillId="14" borderId="17" xfId="0" applyFont="1" applyFill="1" applyBorder="1" applyAlignment="1">
      <alignment horizontal="left" vertical="center" wrapText="1"/>
    </xf>
    <xf numFmtId="0" fontId="58" fillId="14" borderId="20" xfId="0" applyFont="1" applyFill="1" applyBorder="1" applyAlignment="1">
      <alignment horizontal="left" vertical="center" wrapText="1"/>
    </xf>
    <xf numFmtId="0" fontId="58" fillId="4" borderId="17"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35" fillId="0" borderId="4" xfId="1" applyFont="1" applyBorder="1" applyAlignment="1">
      <alignment horizontal="left" vertical="center"/>
    </xf>
    <xf numFmtId="0" fontId="35" fillId="0" borderId="2" xfId="1" applyFont="1" applyBorder="1" applyAlignment="1">
      <alignment horizontal="left" vertical="center"/>
    </xf>
    <xf numFmtId="0" fontId="35" fillId="0" borderId="2" xfId="1" applyFont="1" applyBorder="1" applyAlignment="1">
      <alignment horizontal="center"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8" fillId="3" borderId="4" xfId="0" applyFont="1" applyFill="1" applyBorder="1" applyAlignment="1">
      <alignment horizontal="left" vertical="center" wrapText="1"/>
    </xf>
    <xf numFmtId="0" fontId="28" fillId="3" borderId="2" xfId="0" applyFont="1" applyFill="1" applyBorder="1" applyAlignment="1">
      <alignment horizontal="left" vertical="center" wrapText="1"/>
    </xf>
    <xf numFmtId="0" fontId="28" fillId="3" borderId="3" xfId="0" applyFont="1" applyFill="1" applyBorder="1" applyAlignment="1">
      <alignment horizontal="left" vertical="center" wrapText="1"/>
    </xf>
    <xf numFmtId="0" fontId="28" fillId="10" borderId="4" xfId="0" applyFont="1" applyFill="1" applyBorder="1" applyAlignment="1">
      <alignment horizontal="left" vertical="center"/>
    </xf>
    <xf numFmtId="0" fontId="28" fillId="10" borderId="2" xfId="0" applyFont="1" applyFill="1" applyBorder="1" applyAlignment="1">
      <alignment horizontal="left" vertical="center"/>
    </xf>
    <xf numFmtId="0" fontId="28"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2" xfId="0" applyFont="1" applyBorder="1" applyAlignment="1" applyProtection="1">
      <alignment horizontal="left" vertical="top" wrapText="1"/>
      <protection locked="0"/>
    </xf>
    <xf numFmtId="0" fontId="24" fillId="0" borderId="10"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8" fillId="3" borderId="6" xfId="0" applyFont="1" applyFill="1" applyBorder="1" applyAlignment="1">
      <alignment horizontal="left" vertical="center"/>
    </xf>
    <xf numFmtId="0" fontId="28" fillId="3" borderId="0" xfId="0" applyFont="1" applyFill="1" applyAlignment="1">
      <alignment horizontal="left" vertical="center"/>
    </xf>
    <xf numFmtId="0" fontId="28" fillId="3" borderId="5"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8" fillId="3" borderId="7" xfId="0" applyFont="1" applyFill="1" applyBorder="1" applyAlignment="1">
      <alignment horizontal="left" vertical="center"/>
    </xf>
    <xf numFmtId="0" fontId="28" fillId="3" borderId="8" xfId="0" applyFont="1" applyFill="1" applyBorder="1" applyAlignment="1">
      <alignment horizontal="left" vertical="center"/>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8" fillId="3" borderId="9" xfId="0" applyFont="1" applyFill="1" applyBorder="1" applyAlignment="1">
      <alignment horizontal="left" vertical="center"/>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35" fillId="4" borderId="6" xfId="1" applyFont="1" applyFill="1" applyBorder="1" applyAlignment="1" applyProtection="1">
      <alignment horizontal="left" vertical="center" wrapText="1"/>
    </xf>
    <xf numFmtId="0" fontId="35" fillId="4" borderId="0" xfId="1" applyFont="1" applyFill="1" applyBorder="1" applyAlignment="1" applyProtection="1">
      <alignment horizontal="left" vertical="center" wrapText="1"/>
    </xf>
    <xf numFmtId="0" fontId="35" fillId="4" borderId="5" xfId="1" applyFont="1" applyFill="1" applyBorder="1" applyAlignment="1" applyProtection="1">
      <alignment horizontal="left" vertical="center" wrapText="1"/>
    </xf>
    <xf numFmtId="0" fontId="35" fillId="4" borderId="6" xfId="1" applyFont="1" applyFill="1" applyBorder="1" applyAlignment="1" applyProtection="1">
      <alignment horizontal="left" vertical="center"/>
    </xf>
    <xf numFmtId="0" fontId="35" fillId="4" borderId="0" xfId="1" applyFont="1" applyFill="1" applyBorder="1" applyAlignment="1" applyProtection="1">
      <alignment horizontal="left" vertical="center"/>
    </xf>
    <xf numFmtId="0" fontId="35" fillId="4" borderId="5" xfId="1" applyFont="1" applyFill="1" applyBorder="1" applyAlignment="1" applyProtection="1">
      <alignment horizontal="left" vertical="center"/>
    </xf>
    <xf numFmtId="0" fontId="35" fillId="4" borderId="7" xfId="1" applyFont="1" applyFill="1" applyBorder="1" applyAlignment="1" applyProtection="1">
      <alignment horizontal="left" vertical="center" wrapText="1"/>
    </xf>
    <xf numFmtId="0" fontId="35" fillId="4" borderId="8" xfId="1" applyFont="1" applyFill="1" applyBorder="1" applyAlignment="1" applyProtection="1">
      <alignment horizontal="left" vertical="center" wrapText="1"/>
    </xf>
    <xf numFmtId="0" fontId="35"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5" fillId="0" borderId="7" xfId="1" applyFont="1" applyBorder="1" applyAlignment="1" applyProtection="1">
      <alignment horizontal="left" vertical="top"/>
    </xf>
    <xf numFmtId="0" fontId="35" fillId="0" borderId="8" xfId="1" applyFont="1" applyBorder="1" applyAlignment="1" applyProtection="1">
      <alignment horizontal="left" vertical="top"/>
    </xf>
    <xf numFmtId="0" fontId="35"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35" fillId="0" borderId="8" xfId="1" applyFont="1" applyBorder="1" applyAlignment="1">
      <alignment horizontal="left" vertical="center"/>
    </xf>
    <xf numFmtId="0" fontId="35" fillId="0" borderId="0" xfId="1" applyFont="1" applyAlignment="1">
      <alignment horizontal="left" vertical="top"/>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8" fillId="3" borderId="11" xfId="0" applyFont="1" applyFill="1" applyBorder="1" applyAlignment="1">
      <alignment horizontal="left" vertical="center"/>
    </xf>
    <xf numFmtId="0" fontId="28" fillId="10" borderId="1" xfId="0" applyFont="1" applyFill="1" applyBorder="1" applyAlignment="1">
      <alignment horizontal="right" vertical="center"/>
    </xf>
    <xf numFmtId="0" fontId="28" fillId="3" borderId="12" xfId="0" applyFont="1" applyFill="1" applyBorder="1" applyAlignment="1">
      <alignment horizontal="left" vertical="center" wrapText="1"/>
    </xf>
    <xf numFmtId="0" fontId="28" fillId="3" borderId="10" xfId="0" applyFont="1" applyFill="1" applyBorder="1" applyAlignment="1">
      <alignment horizontal="left" vertical="center" wrapText="1"/>
    </xf>
    <xf numFmtId="0" fontId="28" fillId="3" borderId="11" xfId="0" applyFont="1" applyFill="1" applyBorder="1" applyAlignment="1">
      <alignment horizontal="left" vertical="center" wrapText="1"/>
    </xf>
    <xf numFmtId="0" fontId="28" fillId="10" borderId="4" xfId="0" applyFont="1" applyFill="1" applyBorder="1" applyAlignment="1">
      <alignment horizontal="left" vertical="center" wrapText="1"/>
    </xf>
    <xf numFmtId="0" fontId="28" fillId="10" borderId="2" xfId="0" applyFont="1" applyFill="1" applyBorder="1" applyAlignment="1">
      <alignment horizontal="left" vertical="center" wrapText="1"/>
    </xf>
    <xf numFmtId="0" fontId="28" fillId="10" borderId="3" xfId="0" applyFont="1" applyFill="1" applyBorder="1" applyAlignment="1">
      <alignment horizontal="left" vertical="center" wrapText="1"/>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16" fillId="2" borderId="1" xfId="0" applyFont="1" applyFill="1" applyBorder="1" applyAlignment="1">
      <alignment horizontal="left" vertical="center"/>
    </xf>
    <xf numFmtId="0" fontId="6" fillId="4" borderId="1" xfId="0" applyFont="1" applyFill="1" applyBorder="1" applyAlignment="1">
      <alignment horizontal="left"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8" fillId="3" borderId="12" xfId="0" applyFont="1" applyFill="1" applyBorder="1" applyAlignment="1">
      <alignment vertical="center"/>
    </xf>
    <xf numFmtId="0" fontId="28" fillId="3" borderId="10" xfId="0" applyFont="1" applyFill="1" applyBorder="1" applyAlignment="1">
      <alignment vertical="center"/>
    </xf>
    <xf numFmtId="0" fontId="28" fillId="3" borderId="11" xfId="0" applyFont="1" applyFill="1" applyBorder="1" applyAlignment="1">
      <alignment vertical="center"/>
    </xf>
    <xf numFmtId="0" fontId="28" fillId="3" borderId="4" xfId="0" applyFont="1" applyFill="1" applyBorder="1" applyAlignment="1">
      <alignment vertical="center"/>
    </xf>
    <xf numFmtId="0" fontId="28" fillId="3" borderId="2" xfId="0" applyFont="1" applyFill="1" applyBorder="1" applyAlignment="1">
      <alignment vertical="center"/>
    </xf>
    <xf numFmtId="0" fontId="28" fillId="3" borderId="3" xfId="0" applyFont="1" applyFill="1" applyBorder="1" applyAlignment="1">
      <alignment vertical="center"/>
    </xf>
    <xf numFmtId="0" fontId="25" fillId="11" borderId="7" xfId="0" applyFont="1" applyFill="1" applyBorder="1" applyAlignment="1">
      <alignment horizontal="left" vertical="center" wrapText="1"/>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2" xfId="0" applyFont="1" applyBorder="1" applyAlignment="1">
      <alignment vertical="top" wrapText="1"/>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37" fillId="0" borderId="4" xfId="0" applyFont="1" applyBorder="1" applyAlignment="1">
      <alignment horizontal="left" vertical="center"/>
    </xf>
    <xf numFmtId="0" fontId="37" fillId="0" borderId="2" xfId="0" applyFont="1" applyBorder="1" applyAlignment="1">
      <alignment horizontal="left" vertical="center"/>
    </xf>
    <xf numFmtId="0" fontId="37" fillId="0" borderId="3" xfId="0" applyFont="1" applyBorder="1" applyAlignment="1">
      <alignment horizontal="left" vertical="center"/>
    </xf>
    <xf numFmtId="0" fontId="39" fillId="3" borderId="4" xfId="0" applyFont="1" applyFill="1" applyBorder="1" applyAlignment="1">
      <alignment horizontal="left" vertical="center"/>
    </xf>
    <xf numFmtId="0" fontId="39" fillId="3" borderId="2" xfId="0" applyFont="1" applyFill="1" applyBorder="1" applyAlignment="1">
      <alignment horizontal="left" vertical="center"/>
    </xf>
    <xf numFmtId="0" fontId="39" fillId="3" borderId="3" xfId="0" applyFont="1" applyFill="1" applyBorder="1" applyAlignment="1">
      <alignment horizontal="left" vertical="center"/>
    </xf>
    <xf numFmtId="0" fontId="37" fillId="0" borderId="4"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8" fillId="0" borderId="7" xfId="0" applyFont="1" applyBorder="1" applyAlignment="1">
      <alignment horizontal="right" vertical="center"/>
    </xf>
    <xf numFmtId="0" fontId="38" fillId="0" borderId="9" xfId="0" applyFont="1" applyBorder="1" applyAlignment="1">
      <alignment horizontal="right" vertical="center"/>
    </xf>
    <xf numFmtId="0" fontId="38" fillId="0" borderId="4" xfId="0" applyFont="1" applyBorder="1" applyAlignment="1">
      <alignment horizontal="left" vertical="center" wrapText="1"/>
    </xf>
    <xf numFmtId="0" fontId="38" fillId="0" borderId="3" xfId="0" applyFont="1" applyBorder="1" applyAlignment="1">
      <alignment horizontal="left" vertical="center" wrapText="1"/>
    </xf>
    <xf numFmtId="0" fontId="39" fillId="3" borderId="4" xfId="0" applyFont="1" applyFill="1" applyBorder="1" applyAlignment="1">
      <alignment horizontal="left" vertical="center" wrapText="1"/>
    </xf>
    <xf numFmtId="0" fontId="39" fillId="3" borderId="3" xfId="0" applyFont="1" applyFill="1" applyBorder="1" applyAlignment="1">
      <alignment horizontal="left" vertical="center" wrapText="1"/>
    </xf>
    <xf numFmtId="0" fontId="38" fillId="0" borderId="4" xfId="0" applyFont="1" applyBorder="1" applyAlignment="1">
      <alignment horizontal="left" vertical="center"/>
    </xf>
    <xf numFmtId="0" fontId="38" fillId="0" borderId="3" xfId="0" applyFont="1" applyBorder="1" applyAlignment="1">
      <alignment horizontal="left" vertical="center"/>
    </xf>
    <xf numFmtId="0" fontId="38" fillId="4" borderId="12" xfId="0" applyFont="1" applyFill="1" applyBorder="1" applyAlignment="1" applyProtection="1">
      <alignment horizontal="left" vertical="top" wrapText="1"/>
      <protection locked="0"/>
    </xf>
    <xf numFmtId="0" fontId="38" fillId="4" borderId="10" xfId="0" applyFont="1" applyFill="1" applyBorder="1" applyAlignment="1" applyProtection="1">
      <alignment horizontal="left" vertical="top" wrapText="1"/>
      <protection locked="0"/>
    </xf>
    <xf numFmtId="0" fontId="38"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8" fillId="0" borderId="15" xfId="1" applyFont="1" applyBorder="1" applyAlignment="1" applyProtection="1">
      <alignment horizontal="left" vertical="top" wrapText="1"/>
      <protection locked="0"/>
    </xf>
    <xf numFmtId="0" fontId="38" fillId="0" borderId="13" xfId="1" applyFont="1" applyBorder="1" applyAlignment="1" applyProtection="1">
      <alignment horizontal="left" vertical="top" wrapText="1"/>
      <protection locked="0"/>
    </xf>
    <xf numFmtId="0" fontId="38" fillId="0" borderId="1" xfId="1" applyFont="1" applyBorder="1" applyAlignment="1" applyProtection="1">
      <alignment horizontal="left" vertical="top" wrapText="1"/>
      <protection locked="0"/>
    </xf>
    <xf numFmtId="0" fontId="39" fillId="3" borderId="12" xfId="0" applyFont="1" applyFill="1" applyBorder="1" applyAlignment="1">
      <alignment horizontal="left" vertical="center"/>
    </xf>
    <xf numFmtId="0" fontId="39" fillId="3" borderId="10" xfId="0" applyFont="1" applyFill="1" applyBorder="1" applyAlignment="1">
      <alignment horizontal="left" vertical="center"/>
    </xf>
    <xf numFmtId="0" fontId="39" fillId="3" borderId="11" xfId="0" applyFont="1" applyFill="1" applyBorder="1" applyAlignment="1">
      <alignment horizontal="left" vertical="center"/>
    </xf>
    <xf numFmtId="0" fontId="39" fillId="3" borderId="7" xfId="0" applyFont="1" applyFill="1" applyBorder="1" applyAlignment="1">
      <alignment horizontal="left" vertical="center"/>
    </xf>
    <xf numFmtId="0" fontId="39" fillId="3" borderId="8" xfId="0" applyFont="1" applyFill="1" applyBorder="1" applyAlignment="1">
      <alignment horizontal="left" vertical="center"/>
    </xf>
    <xf numFmtId="0" fontId="39" fillId="3" borderId="9" xfId="0" applyFont="1" applyFill="1" applyBorder="1" applyAlignment="1">
      <alignment horizontal="left" vertical="center"/>
    </xf>
    <xf numFmtId="0" fontId="39" fillId="10" borderId="1" xfId="0" applyFont="1" applyFill="1" applyBorder="1" applyAlignment="1">
      <alignment horizontal="right" vertical="center"/>
    </xf>
    <xf numFmtId="0" fontId="39" fillId="3" borderId="12" xfId="0" applyFont="1" applyFill="1" applyBorder="1" applyAlignment="1">
      <alignment horizontal="left" vertical="center" wrapText="1"/>
    </xf>
    <xf numFmtId="0" fontId="39" fillId="3" borderId="10" xfId="0" applyFont="1" applyFill="1" applyBorder="1" applyAlignment="1">
      <alignment horizontal="left" vertical="center" wrapText="1"/>
    </xf>
    <xf numFmtId="0" fontId="39" fillId="3" borderId="11" xfId="0" applyFont="1" applyFill="1" applyBorder="1" applyAlignment="1">
      <alignment horizontal="left" vertical="center" wrapText="1"/>
    </xf>
    <xf numFmtId="0" fontId="39" fillId="10" borderId="4" xfId="0" applyFont="1" applyFill="1" applyBorder="1" applyAlignment="1">
      <alignment horizontal="left" vertical="center" wrapText="1"/>
    </xf>
    <xf numFmtId="0" fontId="39" fillId="10" borderId="2" xfId="0" applyFont="1" applyFill="1" applyBorder="1" applyAlignment="1">
      <alignment horizontal="left" vertical="center" wrapText="1"/>
    </xf>
    <xf numFmtId="0" fontId="39" fillId="10" borderId="3" xfId="0" applyFont="1" applyFill="1" applyBorder="1" applyAlignment="1">
      <alignment horizontal="left" vertical="center" wrapText="1"/>
    </xf>
    <xf numFmtId="0" fontId="38" fillId="4" borderId="4" xfId="0" applyFont="1" applyFill="1" applyBorder="1" applyAlignment="1" applyProtection="1">
      <alignment horizontal="left" vertical="top" wrapText="1"/>
      <protection locked="0"/>
    </xf>
    <xf numFmtId="0" fontId="38" fillId="4" borderId="2" xfId="0" applyFont="1" applyFill="1" applyBorder="1" applyAlignment="1" applyProtection="1">
      <alignment horizontal="left" vertical="top" wrapText="1"/>
      <protection locked="0"/>
    </xf>
    <xf numFmtId="0" fontId="38" fillId="4" borderId="3" xfId="0" applyFont="1" applyFill="1" applyBorder="1" applyAlignment="1" applyProtection="1">
      <alignment horizontal="left" vertical="top" wrapText="1"/>
      <protection locked="0"/>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5" fillId="0" borderId="12" xfId="1" applyFont="1" applyFill="1" applyBorder="1" applyAlignment="1" applyProtection="1">
      <alignment horizontal="left" vertical="center"/>
    </xf>
    <xf numFmtId="0" fontId="35" fillId="0" borderId="10" xfId="1" applyFont="1" applyFill="1" applyBorder="1" applyAlignment="1" applyProtection="1">
      <alignment horizontal="left" vertical="center"/>
    </xf>
    <xf numFmtId="0" fontId="35" fillId="0" borderId="11" xfId="1" applyFont="1" applyFill="1" applyBorder="1" applyAlignment="1" applyProtection="1">
      <alignment horizontal="left" vertical="center"/>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35" fillId="0" borderId="0" xfId="1" applyFont="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24" fillId="4" borderId="1" xfId="0" applyFont="1" applyFill="1" applyBorder="1" applyAlignment="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8"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5" fillId="0" borderId="6" xfId="1" applyFont="1" applyBorder="1" applyAlignment="1">
      <alignment horizontal="left" vertical="top"/>
    </xf>
    <xf numFmtId="0" fontId="35" fillId="0" borderId="0" xfId="1" applyFont="1" applyAlignment="1" applyProtection="1">
      <alignment horizontal="left"/>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8" fillId="3" borderId="8" xfId="0" applyFont="1" applyFill="1" applyBorder="1" applyAlignment="1">
      <alignment horizontal="left" vertical="center" wrapText="1"/>
    </xf>
    <xf numFmtId="0" fontId="28" fillId="3" borderId="9" xfId="0" applyFont="1" applyFill="1" applyBorder="1" applyAlignment="1">
      <alignment horizontal="left" vertical="center" wrapText="1"/>
    </xf>
    <xf numFmtId="0" fontId="24" fillId="0" borderId="15" xfId="1" applyFont="1" applyBorder="1" applyAlignment="1" applyProtection="1">
      <alignment horizontal="left" vertical="top" wrapText="1"/>
      <protection locked="0"/>
    </xf>
    <xf numFmtId="0" fontId="77" fillId="0" borderId="5" xfId="0" applyFont="1" applyBorder="1" applyAlignment="1">
      <alignment horizontal="left" vertical="center"/>
    </xf>
    <xf numFmtId="0" fontId="77" fillId="0" borderId="9" xfId="0" applyFont="1" applyBorder="1" applyAlignment="1">
      <alignment horizontal="left" vertical="center"/>
    </xf>
    <xf numFmtId="0" fontId="77" fillId="0" borderId="6" xfId="0" applyFont="1" applyBorder="1" applyAlignment="1">
      <alignment horizontal="left" vertical="center"/>
    </xf>
    <xf numFmtId="0" fontId="77" fillId="0" borderId="7" xfId="0" applyFont="1" applyBorder="1" applyAlignment="1">
      <alignment horizontal="left" vertical="center"/>
    </xf>
  </cellXfs>
  <cellStyles count="2">
    <cellStyle name="Hyperlink" xfId="1" builtinId="8"/>
    <cellStyle name="Normal" xfId="0" builtinId="0"/>
  </cellStyles>
  <dxfs count="21">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s>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unis.eea.europa.eu/habitats/10007/habita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1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1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7.bin"/><Relationship Id="rId4" Type="http://schemas.openxmlformats.org/officeDocument/2006/relationships/hyperlink" Target="https://ukhab.org/"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9.bin"/><Relationship Id="rId4" Type="http://schemas.openxmlformats.org/officeDocument/2006/relationships/hyperlink" Target="https://www.nonnativespecies.org/what-can-i-do/be-plant-wise/suggested-plan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2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2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290" customWidth="1"/>
    <col min="2" max="2" width="82.54296875" style="290" customWidth="1"/>
    <col min="3" max="16384" width="9.1796875" style="290"/>
  </cols>
  <sheetData>
    <row r="1" spans="1:1" ht="62.25" customHeight="1">
      <c r="A1" s="433" t="s">
        <v>0</v>
      </c>
    </row>
    <row r="2" spans="1:1" ht="15.75" customHeight="1">
      <c r="A2" s="329"/>
    </row>
    <row r="3" spans="1:1" ht="18" customHeight="1">
      <c r="A3" s="330" t="s">
        <v>1</v>
      </c>
    </row>
    <row r="4" spans="1:1">
      <c r="A4" s="331" t="s">
        <v>2</v>
      </c>
    </row>
    <row r="5" spans="1:1">
      <c r="A5" s="332" t="s">
        <v>3</v>
      </c>
    </row>
    <row r="6" spans="1:1">
      <c r="A6" s="332" t="s">
        <v>4</v>
      </c>
    </row>
    <row r="7" spans="1:1">
      <c r="A7" s="333" t="s">
        <v>5</v>
      </c>
    </row>
    <row r="8" spans="1:1" ht="23.25" customHeight="1"/>
    <row r="9" spans="1:1">
      <c r="A9" s="334" t="s">
        <v>6</v>
      </c>
    </row>
    <row r="10" spans="1:1">
      <c r="A10" s="335" t="s">
        <v>7</v>
      </c>
    </row>
    <row r="11" spans="1:1" ht="28">
      <c r="A11" s="335" t="s">
        <v>8</v>
      </c>
    </row>
    <row r="12" spans="1:1">
      <c r="A12" s="336" t="s">
        <v>9</v>
      </c>
    </row>
    <row r="13" spans="1:1" ht="72" customHeight="1">
      <c r="A13" s="336" t="s">
        <v>10</v>
      </c>
    </row>
    <row r="14" spans="1:1" ht="30" customHeight="1">
      <c r="A14" s="335" t="s">
        <v>11</v>
      </c>
    </row>
    <row r="15" spans="1:1" ht="16.5" customHeight="1">
      <c r="A15" s="337" t="s">
        <v>12</v>
      </c>
    </row>
    <row r="16" spans="1:1" ht="29.25" customHeight="1"/>
    <row r="17" spans="1:2">
      <c r="A17" s="334" t="s">
        <v>13</v>
      </c>
    </row>
    <row r="18" spans="1:2" ht="39" customHeight="1">
      <c r="A18" s="336" t="s">
        <v>14</v>
      </c>
    </row>
    <row r="19" spans="1:2" ht="42">
      <c r="A19" s="338" t="s">
        <v>15</v>
      </c>
    </row>
    <row r="20" spans="1:2" ht="28.5">
      <c r="A20" s="335" t="s">
        <v>16</v>
      </c>
    </row>
    <row r="21" spans="1:2">
      <c r="A21" s="337" t="s">
        <v>17</v>
      </c>
    </row>
    <row r="22" spans="1:2" ht="29.25" customHeight="1"/>
    <row r="23" spans="1:2">
      <c r="A23" s="334" t="s">
        <v>18</v>
      </c>
    </row>
    <row r="24" spans="1:2" ht="23.25" customHeight="1">
      <c r="A24" s="335" t="s">
        <v>19</v>
      </c>
    </row>
    <row r="25" spans="1:2" ht="53.25" customHeight="1">
      <c r="A25" s="335" t="s">
        <v>20</v>
      </c>
    </row>
    <row r="26" spans="1:2" ht="37.5" customHeight="1">
      <c r="A26" s="335" t="s">
        <v>21</v>
      </c>
    </row>
    <row r="27" spans="1:2" ht="39" customHeight="1">
      <c r="A27" s="335" t="s">
        <v>22</v>
      </c>
    </row>
    <row r="28" spans="1:2" ht="39" customHeight="1">
      <c r="A28" s="335" t="s">
        <v>23</v>
      </c>
    </row>
    <row r="29" spans="1:2" ht="25.5" customHeight="1">
      <c r="A29" s="335" t="s">
        <v>24</v>
      </c>
    </row>
    <row r="30" spans="1:2" ht="29.25" customHeight="1">
      <c r="A30" s="335" t="s">
        <v>25</v>
      </c>
    </row>
    <row r="31" spans="1:2" ht="26.25" customHeight="1">
      <c r="A31" s="339" t="s">
        <v>26</v>
      </c>
    </row>
    <row r="32" spans="1:2" ht="42" customHeight="1">
      <c r="A32" s="335" t="s">
        <v>27</v>
      </c>
      <c r="B32" s="340"/>
    </row>
    <row r="33" spans="1:1" ht="30.75" customHeight="1">
      <c r="A33" s="335" t="s">
        <v>28</v>
      </c>
    </row>
    <row r="34" spans="1:1" ht="18" customHeight="1">
      <c r="A34" s="335" t="s">
        <v>29</v>
      </c>
    </row>
    <row r="35" spans="1:1" ht="27" customHeight="1">
      <c r="A35" s="335" t="s">
        <v>30</v>
      </c>
    </row>
    <row r="36" spans="1:1" ht="16.5" customHeight="1">
      <c r="A36" s="335" t="s">
        <v>31</v>
      </c>
    </row>
    <row r="37" spans="1:1" ht="72" customHeight="1">
      <c r="A37" s="335" t="s">
        <v>32</v>
      </c>
    </row>
    <row r="38" spans="1:1" ht="39.75" customHeight="1">
      <c r="A38" s="341" t="s">
        <v>33</v>
      </c>
    </row>
    <row r="39" spans="1:1" ht="60.75" customHeight="1">
      <c r="A39" s="341" t="s">
        <v>34</v>
      </c>
    </row>
    <row r="40" spans="1:1" ht="16.5" customHeight="1"/>
    <row r="41" spans="1:1">
      <c r="A41" s="330" t="s">
        <v>35</v>
      </c>
    </row>
    <row r="42" spans="1:1" ht="24.75" customHeight="1">
      <c r="A42" s="290" t="s">
        <v>36</v>
      </c>
    </row>
    <row r="43" spans="1:1" ht="113.25" customHeight="1">
      <c r="A43" s="341" t="s">
        <v>37</v>
      </c>
    </row>
    <row r="44" spans="1:1" ht="95.25" customHeight="1">
      <c r="A44" s="341" t="s">
        <v>38</v>
      </c>
    </row>
    <row r="45" spans="1:1" ht="71.25" customHeight="1">
      <c r="A45" s="341" t="s">
        <v>39</v>
      </c>
    </row>
    <row r="46" spans="1:1" ht="90.75" customHeight="1">
      <c r="A46" s="342" t="s">
        <v>40</v>
      </c>
    </row>
    <row r="47" spans="1:1">
      <c r="A47" s="343"/>
    </row>
    <row r="49" spans="1:1">
      <c r="A49" s="344"/>
    </row>
    <row r="52" spans="1:1">
      <c r="A52" s="343"/>
    </row>
    <row r="57" spans="1:1">
      <c r="A57" s="345"/>
    </row>
    <row r="60" spans="1:1">
      <c r="A60" s="345"/>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314" customWidth="1"/>
    <col min="2" max="2" width="19.81640625" style="314" customWidth="1"/>
    <col min="3" max="3" width="16.7265625" style="314" customWidth="1"/>
    <col min="4" max="4" width="18.7265625" style="314" customWidth="1"/>
    <col min="5" max="5" width="20.26953125" style="314" customWidth="1"/>
    <col min="6" max="6" width="2.54296875" style="314" customWidth="1"/>
    <col min="7" max="7" width="112.81640625" style="314" customWidth="1"/>
    <col min="8" max="16384" width="26.453125" style="314"/>
  </cols>
  <sheetData>
    <row r="1" spans="1:11" ht="16.5" customHeight="1">
      <c r="A1" s="523" t="s">
        <v>41</v>
      </c>
      <c r="B1" s="523"/>
      <c r="C1" s="523"/>
      <c r="D1" s="523"/>
      <c r="E1" s="523"/>
    </row>
    <row r="2" spans="1:11" ht="16.5" customHeight="1">
      <c r="A2" s="524" t="s">
        <v>42</v>
      </c>
      <c r="B2" s="525"/>
      <c r="C2" s="525"/>
      <c r="D2" s="525"/>
      <c r="E2" s="526"/>
      <c r="G2" s="319" t="s">
        <v>43</v>
      </c>
      <c r="H2" s="290"/>
      <c r="I2" s="290"/>
      <c r="J2" s="290"/>
      <c r="K2" s="290"/>
    </row>
    <row r="3" spans="1:11" ht="17.25" customHeight="1">
      <c r="A3" s="531" t="s">
        <v>44</v>
      </c>
      <c r="B3" s="532"/>
      <c r="C3" s="532"/>
      <c r="D3" s="290"/>
      <c r="E3" s="291"/>
      <c r="G3" s="522" t="s">
        <v>45</v>
      </c>
      <c r="H3" s="522"/>
      <c r="I3" s="522"/>
      <c r="J3" s="522"/>
      <c r="K3" s="522"/>
    </row>
    <row r="4" spans="1:11" ht="16.5" customHeight="1">
      <c r="A4" s="531" t="s">
        <v>46</v>
      </c>
      <c r="B4" s="532"/>
      <c r="C4" s="315"/>
      <c r="D4" s="290"/>
      <c r="E4" s="291"/>
      <c r="G4" s="290" t="s">
        <v>47</v>
      </c>
      <c r="H4" s="290"/>
      <c r="I4" s="290"/>
      <c r="J4" s="290"/>
      <c r="K4" s="290"/>
    </row>
    <row r="5" spans="1:11" s="318" customFormat="1" ht="17.25" customHeight="1">
      <c r="A5" s="531" t="s">
        <v>48</v>
      </c>
      <c r="B5" s="532"/>
      <c r="C5" s="532"/>
      <c r="D5" s="290"/>
      <c r="E5" s="291"/>
    </row>
    <row r="6" spans="1:11" s="318" customFormat="1" ht="17.25" customHeight="1">
      <c r="A6" s="435" t="s">
        <v>49</v>
      </c>
      <c r="B6" s="434"/>
      <c r="C6" s="434"/>
      <c r="D6" s="316"/>
      <c r="E6" s="317"/>
    </row>
    <row r="7" spans="1:11" s="290" customFormat="1" ht="10.5" customHeight="1">
      <c r="G7" s="320"/>
    </row>
    <row r="8" spans="1:11" s="290" customFormat="1" ht="54" customHeight="1">
      <c r="A8" s="328" t="s">
        <v>50</v>
      </c>
      <c r="B8" s="328" t="s">
        <v>51</v>
      </c>
      <c r="C8" s="328" t="s">
        <v>52</v>
      </c>
      <c r="D8" s="328" t="s">
        <v>53</v>
      </c>
      <c r="E8" s="328" t="s">
        <v>54</v>
      </c>
    </row>
    <row r="9" spans="1:11" s="290" customFormat="1" ht="54" customHeight="1">
      <c r="A9" s="527" t="s">
        <v>55</v>
      </c>
      <c r="B9" s="323" t="s">
        <v>56</v>
      </c>
      <c r="C9" s="323" t="s">
        <v>57</v>
      </c>
      <c r="D9" s="323" t="s">
        <v>56</v>
      </c>
      <c r="E9" s="323" t="s">
        <v>58</v>
      </c>
    </row>
    <row r="10" spans="1:11" s="290" customFormat="1" ht="54" customHeight="1">
      <c r="A10" s="527"/>
      <c r="B10" s="322" t="s">
        <v>59</v>
      </c>
      <c r="C10" s="323" t="s">
        <v>57</v>
      </c>
      <c r="D10" s="323" t="s">
        <v>60</v>
      </c>
      <c r="E10" s="323" t="s">
        <v>61</v>
      </c>
    </row>
    <row r="11" spans="1:11" s="290" customFormat="1" ht="67.5" customHeight="1">
      <c r="A11" s="527"/>
      <c r="B11" s="323" t="s">
        <v>62</v>
      </c>
      <c r="C11" s="323" t="s">
        <v>57</v>
      </c>
      <c r="D11" s="323" t="s">
        <v>62</v>
      </c>
      <c r="E11" s="323" t="s">
        <v>58</v>
      </c>
    </row>
    <row r="12" spans="1:11" s="290" customFormat="1" ht="56.25" customHeight="1">
      <c r="A12" s="527"/>
      <c r="B12" s="323" t="s">
        <v>63</v>
      </c>
      <c r="C12" s="323" t="s">
        <v>57</v>
      </c>
      <c r="D12" s="323" t="s">
        <v>63</v>
      </c>
      <c r="E12" s="323" t="s">
        <v>58</v>
      </c>
    </row>
    <row r="13" spans="1:11" s="290" customFormat="1">
      <c r="A13" s="527"/>
      <c r="B13" s="323" t="s">
        <v>64</v>
      </c>
      <c r="C13" s="323" t="s">
        <v>57</v>
      </c>
      <c r="D13" s="323" t="s">
        <v>64</v>
      </c>
      <c r="E13" s="323" t="s">
        <v>58</v>
      </c>
    </row>
    <row r="14" spans="1:11" s="290" customFormat="1">
      <c r="A14" s="527"/>
      <c r="B14" s="323" t="s">
        <v>65</v>
      </c>
      <c r="C14" s="323" t="s">
        <v>57</v>
      </c>
      <c r="D14" s="323" t="s">
        <v>65</v>
      </c>
      <c r="E14" s="323" t="s">
        <v>58</v>
      </c>
    </row>
    <row r="15" spans="1:11" s="290" customFormat="1">
      <c r="A15" s="527"/>
      <c r="B15" s="323" t="s">
        <v>66</v>
      </c>
      <c r="C15" s="323" t="s">
        <v>57</v>
      </c>
      <c r="D15" s="323" t="s">
        <v>66</v>
      </c>
      <c r="E15" s="323" t="s">
        <v>58</v>
      </c>
    </row>
    <row r="16" spans="1:11" s="290" customFormat="1">
      <c r="A16" s="527"/>
      <c r="B16" s="323" t="s">
        <v>67</v>
      </c>
      <c r="C16" s="323" t="s">
        <v>57</v>
      </c>
      <c r="D16" s="323" t="s">
        <v>67</v>
      </c>
      <c r="E16" s="323" t="s">
        <v>58</v>
      </c>
    </row>
    <row r="17" spans="1:5" s="290" customFormat="1">
      <c r="A17" s="527"/>
      <c r="B17" s="323" t="s">
        <v>68</v>
      </c>
      <c r="C17" s="323" t="s">
        <v>57</v>
      </c>
      <c r="D17" s="323" t="s">
        <v>68</v>
      </c>
      <c r="E17" s="323" t="s">
        <v>58</v>
      </c>
    </row>
    <row r="18" spans="1:5" s="290" customFormat="1" ht="29.25" customHeight="1">
      <c r="A18" s="527"/>
      <c r="B18" s="323" t="s">
        <v>69</v>
      </c>
      <c r="C18" s="323" t="s">
        <v>57</v>
      </c>
      <c r="D18" s="323" t="s">
        <v>69</v>
      </c>
      <c r="E18" s="323" t="s">
        <v>58</v>
      </c>
    </row>
    <row r="19" spans="1:5" ht="27.75" customHeight="1">
      <c r="A19" s="527" t="s">
        <v>70</v>
      </c>
      <c r="B19" s="323" t="s">
        <v>71</v>
      </c>
      <c r="C19" s="323" t="s">
        <v>57</v>
      </c>
      <c r="D19" s="323" t="s">
        <v>71</v>
      </c>
      <c r="E19" s="323" t="s">
        <v>58</v>
      </c>
    </row>
    <row r="20" spans="1:5">
      <c r="A20" s="527"/>
      <c r="B20" s="323" t="s">
        <v>72</v>
      </c>
      <c r="C20" s="323" t="s">
        <v>57</v>
      </c>
      <c r="D20" s="323" t="s">
        <v>72</v>
      </c>
      <c r="E20" s="323" t="s">
        <v>58</v>
      </c>
    </row>
    <row r="21" spans="1:5" ht="80.25" customHeight="1">
      <c r="A21" s="527"/>
      <c r="B21" s="432" t="s">
        <v>73</v>
      </c>
      <c r="C21" s="323" t="s">
        <v>57</v>
      </c>
      <c r="D21" s="323" t="s">
        <v>74</v>
      </c>
      <c r="E21" s="323" t="s">
        <v>75</v>
      </c>
    </row>
    <row r="22" spans="1:5" ht="39.75" customHeight="1">
      <c r="A22" s="527"/>
      <c r="B22" s="323" t="s">
        <v>76</v>
      </c>
      <c r="C22" s="323" t="s">
        <v>57</v>
      </c>
      <c r="D22" s="323" t="s">
        <v>76</v>
      </c>
      <c r="E22" s="323" t="s">
        <v>58</v>
      </c>
    </row>
    <row r="23" spans="1:5" ht="28.5" customHeight="1">
      <c r="A23" s="527"/>
      <c r="B23" s="323" t="s">
        <v>77</v>
      </c>
      <c r="C23" s="323" t="s">
        <v>57</v>
      </c>
      <c r="D23" s="323" t="s">
        <v>77</v>
      </c>
      <c r="E23" s="323" t="s">
        <v>58</v>
      </c>
    </row>
    <row r="24" spans="1:5" ht="15" customHeight="1">
      <c r="A24" s="527"/>
      <c r="B24" s="323" t="s">
        <v>78</v>
      </c>
      <c r="C24" s="323" t="s">
        <v>57</v>
      </c>
      <c r="D24" s="323" t="s">
        <v>78</v>
      </c>
      <c r="E24" s="323" t="s">
        <v>58</v>
      </c>
    </row>
    <row r="25" spans="1:5">
      <c r="A25" s="527"/>
      <c r="B25" s="323" t="s">
        <v>79</v>
      </c>
      <c r="C25" s="323" t="s">
        <v>57</v>
      </c>
      <c r="D25" s="323" t="s">
        <v>79</v>
      </c>
      <c r="E25" s="323" t="s">
        <v>58</v>
      </c>
    </row>
    <row r="26" spans="1:5" ht="28.5" customHeight="1">
      <c r="A26" s="527"/>
      <c r="B26" s="323" t="s">
        <v>80</v>
      </c>
      <c r="C26" s="323" t="s">
        <v>57</v>
      </c>
      <c r="D26" s="323" t="s">
        <v>80</v>
      </c>
      <c r="E26" s="323" t="s">
        <v>58</v>
      </c>
    </row>
    <row r="27" spans="1:5" ht="29.25" customHeight="1">
      <c r="A27" s="527"/>
      <c r="B27" s="323" t="s">
        <v>81</v>
      </c>
      <c r="C27" s="323" t="s">
        <v>57</v>
      </c>
      <c r="D27" s="323" t="s">
        <v>81</v>
      </c>
      <c r="E27" s="323" t="s">
        <v>58</v>
      </c>
    </row>
    <row r="28" spans="1:5" ht="105" customHeight="1">
      <c r="A28" s="527"/>
      <c r="B28" s="323" t="s">
        <v>82</v>
      </c>
      <c r="C28" s="323" t="s">
        <v>83</v>
      </c>
      <c r="D28" s="323" t="s">
        <v>82</v>
      </c>
      <c r="E28" s="323" t="s">
        <v>58</v>
      </c>
    </row>
    <row r="29" spans="1:5" ht="28.5" customHeight="1">
      <c r="A29" s="527"/>
      <c r="B29" s="323" t="s">
        <v>84</v>
      </c>
      <c r="C29" s="323" t="s">
        <v>57</v>
      </c>
      <c r="D29" s="323" t="s">
        <v>84</v>
      </c>
      <c r="E29" s="323" t="s">
        <v>58</v>
      </c>
    </row>
    <row r="30" spans="1:5" ht="27.75" customHeight="1">
      <c r="A30" s="527"/>
      <c r="B30" s="323" t="s">
        <v>85</v>
      </c>
      <c r="C30" s="323" t="s">
        <v>57</v>
      </c>
      <c r="D30" s="323" t="s">
        <v>85</v>
      </c>
      <c r="E30" s="323" t="s">
        <v>58</v>
      </c>
    </row>
    <row r="31" spans="1:5" ht="29.25" customHeight="1">
      <c r="A31" s="527"/>
      <c r="B31" s="323" t="s">
        <v>86</v>
      </c>
      <c r="C31" s="323" t="s">
        <v>57</v>
      </c>
      <c r="D31" s="323" t="s">
        <v>86</v>
      </c>
      <c r="E31" s="323" t="s">
        <v>58</v>
      </c>
    </row>
    <row r="32" spans="1:5">
      <c r="A32" s="527" t="s">
        <v>87</v>
      </c>
      <c r="B32" s="323" t="s">
        <v>88</v>
      </c>
      <c r="C32" s="323" t="s">
        <v>57</v>
      </c>
      <c r="D32" s="323" t="s">
        <v>88</v>
      </c>
      <c r="E32" s="323" t="s">
        <v>58</v>
      </c>
    </row>
    <row r="33" spans="1:5">
      <c r="A33" s="527"/>
      <c r="B33" s="323" t="s">
        <v>89</v>
      </c>
      <c r="C33" s="323" t="s">
        <v>57</v>
      </c>
      <c r="D33" s="323" t="s">
        <v>89</v>
      </c>
      <c r="E33" s="323" t="s">
        <v>58</v>
      </c>
    </row>
    <row r="34" spans="1:5">
      <c r="A34" s="527"/>
      <c r="B34" s="323" t="s">
        <v>90</v>
      </c>
      <c r="C34" s="323" t="s">
        <v>57</v>
      </c>
      <c r="D34" s="323" t="s">
        <v>90</v>
      </c>
      <c r="E34" s="323" t="s">
        <v>58</v>
      </c>
    </row>
    <row r="35" spans="1:5">
      <c r="A35" s="527"/>
      <c r="B35" s="323" t="s">
        <v>91</v>
      </c>
      <c r="C35" s="323" t="s">
        <v>57</v>
      </c>
      <c r="D35" s="323" t="s">
        <v>91</v>
      </c>
      <c r="E35" s="323" t="s">
        <v>58</v>
      </c>
    </row>
    <row r="36" spans="1:5">
      <c r="A36" s="527"/>
      <c r="B36" s="323" t="s">
        <v>92</v>
      </c>
      <c r="C36" s="323" t="s">
        <v>57</v>
      </c>
      <c r="D36" s="323" t="s">
        <v>92</v>
      </c>
      <c r="E36" s="323" t="s">
        <v>58</v>
      </c>
    </row>
    <row r="37" spans="1:5">
      <c r="A37" s="527"/>
      <c r="B37" s="323" t="s">
        <v>93</v>
      </c>
      <c r="C37" s="323" t="s">
        <v>57</v>
      </c>
      <c r="D37" s="323" t="s">
        <v>93</v>
      </c>
      <c r="E37" s="323" t="s">
        <v>58</v>
      </c>
    </row>
    <row r="38" spans="1:5">
      <c r="A38" s="527"/>
      <c r="B38" s="323" t="s">
        <v>94</v>
      </c>
      <c r="C38" s="323" t="s">
        <v>57</v>
      </c>
      <c r="D38" s="323" t="s">
        <v>94</v>
      </c>
      <c r="E38" s="323" t="s">
        <v>58</v>
      </c>
    </row>
    <row r="39" spans="1:5" ht="28.5" customHeight="1">
      <c r="A39" s="527"/>
      <c r="B39" s="323" t="s">
        <v>95</v>
      </c>
      <c r="C39" s="323" t="s">
        <v>57</v>
      </c>
      <c r="D39" s="323" t="s">
        <v>95</v>
      </c>
      <c r="E39" s="323" t="s">
        <v>58</v>
      </c>
    </row>
    <row r="40" spans="1:5" ht="29.25" customHeight="1">
      <c r="A40" s="527"/>
      <c r="B40" s="323" t="s">
        <v>96</v>
      </c>
      <c r="C40" s="323" t="s">
        <v>57</v>
      </c>
      <c r="D40" s="323" t="s">
        <v>96</v>
      </c>
      <c r="E40" s="323" t="s">
        <v>58</v>
      </c>
    </row>
    <row r="41" spans="1:5">
      <c r="A41" s="527"/>
      <c r="B41" s="324" t="s">
        <v>97</v>
      </c>
      <c r="C41" s="323" t="s">
        <v>57</v>
      </c>
      <c r="D41" s="324" t="s">
        <v>97</v>
      </c>
      <c r="E41" s="323" t="s">
        <v>58</v>
      </c>
    </row>
    <row r="42" spans="1:5" ht="69.75" customHeight="1">
      <c r="A42" s="527"/>
      <c r="B42" s="324" t="s">
        <v>98</v>
      </c>
      <c r="C42" s="323" t="s">
        <v>99</v>
      </c>
      <c r="D42" s="324" t="s">
        <v>98</v>
      </c>
      <c r="E42" s="324" t="s">
        <v>100</v>
      </c>
    </row>
    <row r="43" spans="1:5" ht="29.25" customHeight="1">
      <c r="A43" s="527"/>
      <c r="B43" s="323" t="s">
        <v>101</v>
      </c>
      <c r="C43" s="323" t="s">
        <v>57</v>
      </c>
      <c r="D43" s="323" t="s">
        <v>101</v>
      </c>
      <c r="E43" s="323" t="s">
        <v>58</v>
      </c>
    </row>
    <row r="44" spans="1:5">
      <c r="A44" s="527"/>
      <c r="B44" s="323" t="s">
        <v>102</v>
      </c>
      <c r="C44" s="323" t="s">
        <v>57</v>
      </c>
      <c r="D44" s="323" t="s">
        <v>102</v>
      </c>
      <c r="E44" s="323" t="s">
        <v>58</v>
      </c>
    </row>
    <row r="45" spans="1:5" ht="42.75" customHeight="1">
      <c r="A45" s="528" t="s">
        <v>103</v>
      </c>
      <c r="B45" s="321" t="s">
        <v>104</v>
      </c>
      <c r="C45" s="323" t="s">
        <v>105</v>
      </c>
      <c r="D45" s="323" t="s">
        <v>106</v>
      </c>
      <c r="E45" s="323" t="s">
        <v>58</v>
      </c>
    </row>
    <row r="46" spans="1:5" ht="45" customHeight="1">
      <c r="A46" s="530"/>
      <c r="B46" s="321" t="s">
        <v>107</v>
      </c>
      <c r="C46" s="323" t="s">
        <v>105</v>
      </c>
      <c r="D46" s="323" t="s">
        <v>106</v>
      </c>
      <c r="E46" s="323" t="s">
        <v>58</v>
      </c>
    </row>
    <row r="47" spans="1:5" s="290" customFormat="1" ht="40.5" customHeight="1">
      <c r="A47" s="528" t="s">
        <v>108</v>
      </c>
      <c r="B47" s="323" t="s">
        <v>109</v>
      </c>
      <c r="C47" s="323" t="s">
        <v>57</v>
      </c>
      <c r="D47" s="323" t="s">
        <v>109</v>
      </c>
      <c r="E47" s="323" t="s">
        <v>58</v>
      </c>
    </row>
    <row r="48" spans="1:5" s="290" customFormat="1" ht="51.75" customHeight="1">
      <c r="A48" s="529"/>
      <c r="B48" s="323" t="s">
        <v>110</v>
      </c>
      <c r="C48" s="323" t="s">
        <v>57</v>
      </c>
      <c r="D48" s="323" t="s">
        <v>111</v>
      </c>
      <c r="E48" s="323" t="s">
        <v>58</v>
      </c>
    </row>
    <row r="49" spans="1:5" s="290" customFormat="1" ht="66.75" customHeight="1">
      <c r="A49" s="529"/>
      <c r="B49" s="323" t="s">
        <v>112</v>
      </c>
      <c r="C49" s="325" t="s">
        <v>113</v>
      </c>
      <c r="D49" s="323" t="s">
        <v>106</v>
      </c>
      <c r="E49" s="323" t="s">
        <v>114</v>
      </c>
    </row>
    <row r="50" spans="1:5" s="290" customFormat="1" ht="29.25" customHeight="1">
      <c r="A50" s="529"/>
      <c r="B50" s="323" t="s">
        <v>115</v>
      </c>
      <c r="C50" s="325" t="s">
        <v>116</v>
      </c>
      <c r="D50" s="323" t="s">
        <v>106</v>
      </c>
      <c r="E50" s="323" t="s">
        <v>114</v>
      </c>
    </row>
    <row r="51" spans="1:5" s="290" customFormat="1" ht="27.75" customHeight="1">
      <c r="A51" s="529"/>
      <c r="B51" s="323" t="s">
        <v>117</v>
      </c>
      <c r="C51" s="325" t="s">
        <v>116</v>
      </c>
      <c r="D51" s="323" t="s">
        <v>106</v>
      </c>
      <c r="E51" s="323" t="s">
        <v>114</v>
      </c>
    </row>
    <row r="52" spans="1:5" s="290" customFormat="1" ht="30" customHeight="1">
      <c r="A52" s="529"/>
      <c r="B52" s="323" t="s">
        <v>118</v>
      </c>
      <c r="C52" s="326" t="s">
        <v>119</v>
      </c>
      <c r="D52" s="323" t="s">
        <v>106</v>
      </c>
      <c r="E52" s="323" t="s">
        <v>114</v>
      </c>
    </row>
    <row r="53" spans="1:5" s="290" customFormat="1" ht="30" customHeight="1">
      <c r="A53" s="529"/>
      <c r="B53" s="323" t="s">
        <v>120</v>
      </c>
      <c r="C53" s="323" t="s">
        <v>116</v>
      </c>
      <c r="D53" s="323" t="s">
        <v>106</v>
      </c>
      <c r="E53" s="323" t="s">
        <v>114</v>
      </c>
    </row>
    <row r="54" spans="1:5" s="290" customFormat="1" ht="42.75" customHeight="1">
      <c r="A54" s="529"/>
      <c r="B54" s="323" t="s">
        <v>121</v>
      </c>
      <c r="C54" s="323" t="s">
        <v>57</v>
      </c>
      <c r="D54" s="323" t="s">
        <v>121</v>
      </c>
      <c r="E54" s="323" t="s">
        <v>122</v>
      </c>
    </row>
    <row r="55" spans="1:5" s="290" customFormat="1" ht="79.5" customHeight="1">
      <c r="A55" s="529"/>
      <c r="B55" s="323" t="s">
        <v>123</v>
      </c>
      <c r="C55" s="323" t="s">
        <v>57</v>
      </c>
      <c r="D55" s="323" t="s">
        <v>124</v>
      </c>
      <c r="E55" s="323" t="s">
        <v>122</v>
      </c>
    </row>
    <row r="56" spans="1:5" s="290" customFormat="1" ht="52.5" customHeight="1">
      <c r="A56" s="529"/>
      <c r="B56" s="323" t="s">
        <v>125</v>
      </c>
      <c r="C56" s="323" t="s">
        <v>126</v>
      </c>
      <c r="D56" s="323" t="s">
        <v>127</v>
      </c>
      <c r="E56" s="323" t="s">
        <v>128</v>
      </c>
    </row>
    <row r="57" spans="1:5" s="290" customFormat="1" ht="119.25" customHeight="1">
      <c r="A57" s="530"/>
      <c r="B57" s="322" t="s">
        <v>129</v>
      </c>
      <c r="C57" s="323" t="s">
        <v>130</v>
      </c>
      <c r="D57" s="323" t="s">
        <v>131</v>
      </c>
      <c r="E57" s="323" t="s">
        <v>132</v>
      </c>
    </row>
    <row r="58" spans="1:5" s="290" customFormat="1" ht="29.25" customHeight="1">
      <c r="A58" s="528" t="s">
        <v>133</v>
      </c>
      <c r="B58" s="323" t="s">
        <v>134</v>
      </c>
      <c r="C58" s="323" t="s">
        <v>57</v>
      </c>
      <c r="D58" s="323" t="s">
        <v>134</v>
      </c>
      <c r="E58" s="323" t="s">
        <v>58</v>
      </c>
    </row>
    <row r="59" spans="1:5" s="290" customFormat="1" ht="42.75" customHeight="1">
      <c r="A59" s="529"/>
      <c r="B59" s="322" t="s">
        <v>135</v>
      </c>
      <c r="C59" s="323" t="s">
        <v>57</v>
      </c>
      <c r="D59" s="323" t="s">
        <v>136</v>
      </c>
      <c r="E59" s="323" t="s">
        <v>61</v>
      </c>
    </row>
    <row r="60" spans="1:5" s="290" customFormat="1" ht="29.25" customHeight="1">
      <c r="A60" s="529"/>
      <c r="B60" s="323" t="s">
        <v>137</v>
      </c>
      <c r="C60" s="323" t="s">
        <v>57</v>
      </c>
      <c r="D60" s="323" t="s">
        <v>137</v>
      </c>
      <c r="E60" s="323" t="s">
        <v>58</v>
      </c>
    </row>
    <row r="61" spans="1:5" s="290" customFormat="1" ht="37.5">
      <c r="A61" s="529"/>
      <c r="B61" s="322" t="s">
        <v>138</v>
      </c>
      <c r="C61" s="323" t="s">
        <v>57</v>
      </c>
      <c r="D61" s="323" t="s">
        <v>139</v>
      </c>
      <c r="E61" s="323" t="s">
        <v>140</v>
      </c>
    </row>
    <row r="62" spans="1:5" s="290" customFormat="1">
      <c r="A62" s="529"/>
      <c r="B62" s="323" t="s">
        <v>141</v>
      </c>
      <c r="C62" s="323" t="s">
        <v>57</v>
      </c>
      <c r="D62" s="323" t="s">
        <v>141</v>
      </c>
      <c r="E62" s="323" t="s">
        <v>58</v>
      </c>
    </row>
    <row r="63" spans="1:5" s="290" customFormat="1" ht="27.75" customHeight="1">
      <c r="A63" s="529"/>
      <c r="B63" s="323" t="s">
        <v>142</v>
      </c>
      <c r="C63" s="323" t="s">
        <v>57</v>
      </c>
      <c r="D63" s="323" t="s">
        <v>142</v>
      </c>
      <c r="E63" s="323" t="s">
        <v>58</v>
      </c>
    </row>
    <row r="64" spans="1:5" s="290" customFormat="1" ht="29.25" customHeight="1">
      <c r="A64" s="529"/>
      <c r="B64" s="323" t="s">
        <v>143</v>
      </c>
      <c r="C64" s="323" t="s">
        <v>57</v>
      </c>
      <c r="D64" s="323" t="s">
        <v>143</v>
      </c>
      <c r="E64" s="323" t="s">
        <v>58</v>
      </c>
    </row>
    <row r="65" spans="1:5" s="290" customFormat="1" ht="27.75" customHeight="1">
      <c r="A65" s="529"/>
      <c r="B65" s="323" t="s">
        <v>144</v>
      </c>
      <c r="C65" s="323" t="s">
        <v>57</v>
      </c>
      <c r="D65" s="323" t="s">
        <v>144</v>
      </c>
      <c r="E65" s="323" t="s">
        <v>58</v>
      </c>
    </row>
    <row r="66" spans="1:5" s="290" customFormat="1" ht="38.25" customHeight="1">
      <c r="A66" s="530"/>
      <c r="B66" s="322" t="s">
        <v>145</v>
      </c>
      <c r="C66" s="323" t="s">
        <v>57</v>
      </c>
      <c r="D66" s="323" t="s">
        <v>146</v>
      </c>
      <c r="E66" s="323" t="s">
        <v>140</v>
      </c>
    </row>
    <row r="67" spans="1:5" s="290" customFormat="1">
      <c r="A67" s="527" t="s">
        <v>147</v>
      </c>
      <c r="B67" s="323" t="s">
        <v>148</v>
      </c>
      <c r="C67" s="323" t="s">
        <v>57</v>
      </c>
      <c r="D67" s="323" t="s">
        <v>148</v>
      </c>
      <c r="E67" s="323" t="s">
        <v>58</v>
      </c>
    </row>
    <row r="68" spans="1:5" ht="41.25" customHeight="1">
      <c r="A68" s="527"/>
      <c r="B68" s="323" t="s">
        <v>149</v>
      </c>
      <c r="C68" s="323" t="s">
        <v>57</v>
      </c>
      <c r="D68" s="323" t="s">
        <v>149</v>
      </c>
      <c r="E68" s="323" t="s">
        <v>58</v>
      </c>
    </row>
    <row r="69" spans="1:5">
      <c r="A69" s="527"/>
      <c r="B69" s="323" t="s">
        <v>150</v>
      </c>
      <c r="C69" s="323" t="s">
        <v>57</v>
      </c>
      <c r="D69" s="323" t="s">
        <v>150</v>
      </c>
      <c r="E69" s="323" t="s">
        <v>58</v>
      </c>
    </row>
    <row r="70" spans="1:5" ht="26.25" customHeight="1">
      <c r="A70" s="527"/>
      <c r="B70" s="323" t="s">
        <v>151</v>
      </c>
      <c r="C70" s="323" t="s">
        <v>57</v>
      </c>
      <c r="D70" s="323" t="s">
        <v>151</v>
      </c>
      <c r="E70" s="323" t="s">
        <v>58</v>
      </c>
    </row>
    <row r="71" spans="1:5">
      <c r="A71" s="527"/>
      <c r="B71" s="323" t="s">
        <v>152</v>
      </c>
      <c r="C71" s="323" t="s">
        <v>57</v>
      </c>
      <c r="D71" s="323" t="s">
        <v>152</v>
      </c>
      <c r="E71" s="323" t="s">
        <v>58</v>
      </c>
    </row>
    <row r="72" spans="1:5" ht="27.75" customHeight="1">
      <c r="A72" s="527"/>
      <c r="B72" s="323" t="s">
        <v>153</v>
      </c>
      <c r="C72" s="323" t="s">
        <v>57</v>
      </c>
      <c r="D72" s="323" t="s">
        <v>153</v>
      </c>
      <c r="E72" s="323" t="s">
        <v>58</v>
      </c>
    </row>
    <row r="73" spans="1:5" ht="29.25" customHeight="1">
      <c r="A73" s="527"/>
      <c r="B73" s="323" t="s">
        <v>154</v>
      </c>
      <c r="C73" s="323" t="s">
        <v>57</v>
      </c>
      <c r="D73" s="323" t="s">
        <v>154</v>
      </c>
      <c r="E73" s="323" t="s">
        <v>58</v>
      </c>
    </row>
    <row r="74" spans="1:5" ht="27.75" customHeight="1">
      <c r="A74" s="527"/>
      <c r="B74" s="323" t="s">
        <v>151</v>
      </c>
      <c r="C74" s="323" t="s">
        <v>57</v>
      </c>
      <c r="D74" s="323" t="s">
        <v>151</v>
      </c>
      <c r="E74" s="323" t="s">
        <v>58</v>
      </c>
    </row>
    <row r="75" spans="1:5" ht="30" customHeight="1">
      <c r="A75" s="527"/>
      <c r="B75" s="323" t="s">
        <v>155</v>
      </c>
      <c r="C75" s="323" t="s">
        <v>57</v>
      </c>
      <c r="D75" s="323" t="s">
        <v>155</v>
      </c>
      <c r="E75" s="323" t="s">
        <v>58</v>
      </c>
    </row>
    <row r="76" spans="1:5" ht="30" customHeight="1">
      <c r="A76" s="527"/>
      <c r="B76" s="322" t="s">
        <v>156</v>
      </c>
      <c r="C76" s="323" t="s">
        <v>57</v>
      </c>
      <c r="D76" s="323" t="s">
        <v>157</v>
      </c>
      <c r="E76" s="323" t="s">
        <v>58</v>
      </c>
    </row>
    <row r="77" spans="1:5" ht="29.25" customHeight="1">
      <c r="A77" s="527"/>
      <c r="B77" s="323" t="s">
        <v>158</v>
      </c>
      <c r="C77" s="323" t="s">
        <v>57</v>
      </c>
      <c r="D77" s="323" t="s">
        <v>158</v>
      </c>
      <c r="E77" s="323" t="s">
        <v>58</v>
      </c>
    </row>
    <row r="78" spans="1:5" ht="26.25" customHeight="1">
      <c r="A78" s="527"/>
      <c r="B78" s="323" t="s">
        <v>159</v>
      </c>
      <c r="C78" s="323" t="s">
        <v>57</v>
      </c>
      <c r="D78" s="323" t="s">
        <v>159</v>
      </c>
      <c r="E78" s="323" t="s">
        <v>58</v>
      </c>
    </row>
    <row r="79" spans="1:5">
      <c r="A79" s="527"/>
      <c r="B79" s="323" t="s">
        <v>160</v>
      </c>
      <c r="C79" s="323" t="s">
        <v>57</v>
      </c>
      <c r="D79" s="323" t="s">
        <v>160</v>
      </c>
      <c r="E79" s="323" t="s">
        <v>58</v>
      </c>
    </row>
    <row r="80" spans="1:5" ht="54" customHeight="1">
      <c r="A80" s="527"/>
      <c r="B80" s="323" t="s">
        <v>161</v>
      </c>
      <c r="C80" s="323" t="s">
        <v>57</v>
      </c>
      <c r="D80" s="323" t="s">
        <v>161</v>
      </c>
      <c r="E80" s="323" t="s">
        <v>58</v>
      </c>
    </row>
    <row r="81" spans="1:5">
      <c r="A81" s="527"/>
      <c r="B81" s="323" t="s">
        <v>162</v>
      </c>
      <c r="C81" s="323" t="s">
        <v>57</v>
      </c>
      <c r="D81" s="323" t="s">
        <v>162</v>
      </c>
      <c r="E81" s="323" t="s">
        <v>58</v>
      </c>
    </row>
    <row r="82" spans="1:5" s="290" customFormat="1">
      <c r="A82" s="527"/>
      <c r="B82" s="323" t="s">
        <v>163</v>
      </c>
      <c r="C82" s="323" t="s">
        <v>57</v>
      </c>
      <c r="D82" s="323" t="s">
        <v>163</v>
      </c>
      <c r="E82" s="323" t="s">
        <v>58</v>
      </c>
    </row>
    <row r="83" spans="1:5" s="290" customFormat="1" ht="105" customHeight="1">
      <c r="A83" s="527"/>
      <c r="B83" s="322" t="s">
        <v>164</v>
      </c>
      <c r="C83" s="323" t="s">
        <v>57</v>
      </c>
      <c r="D83" s="323" t="s">
        <v>165</v>
      </c>
      <c r="E83" s="323" t="s">
        <v>166</v>
      </c>
    </row>
    <row r="84" spans="1:5" s="290" customFormat="1" ht="56.25" customHeight="1">
      <c r="A84" s="527"/>
      <c r="B84" s="323" t="s">
        <v>167</v>
      </c>
      <c r="C84" s="323" t="s">
        <v>57</v>
      </c>
      <c r="D84" s="323" t="s">
        <v>168</v>
      </c>
      <c r="E84" s="323" t="s">
        <v>58</v>
      </c>
    </row>
    <row r="85" spans="1:5" s="290" customFormat="1" ht="39.75" customHeight="1">
      <c r="A85" s="527"/>
      <c r="B85" s="323" t="s">
        <v>169</v>
      </c>
      <c r="C85" s="323" t="s">
        <v>57</v>
      </c>
      <c r="D85" s="323" t="s">
        <v>169</v>
      </c>
      <c r="E85" s="323" t="s">
        <v>58</v>
      </c>
    </row>
    <row r="86" spans="1:5" s="290" customFormat="1" ht="25">
      <c r="A86" s="527"/>
      <c r="B86" s="323" t="s">
        <v>170</v>
      </c>
      <c r="C86" s="323" t="s">
        <v>57</v>
      </c>
      <c r="D86" s="323" t="s">
        <v>170</v>
      </c>
      <c r="E86" s="323" t="s">
        <v>58</v>
      </c>
    </row>
    <row r="87" spans="1:5" s="290" customFormat="1">
      <c r="A87" s="527"/>
      <c r="B87" s="323" t="s">
        <v>171</v>
      </c>
      <c r="C87" s="323" t="s">
        <v>57</v>
      </c>
      <c r="D87" s="323" t="s">
        <v>171</v>
      </c>
      <c r="E87" s="323" t="s">
        <v>58</v>
      </c>
    </row>
    <row r="88" spans="1:5" s="290" customFormat="1" ht="39" customHeight="1">
      <c r="A88" s="527"/>
      <c r="B88" s="323" t="s">
        <v>172</v>
      </c>
      <c r="C88" s="323" t="s">
        <v>57</v>
      </c>
      <c r="D88" s="323" t="s">
        <v>172</v>
      </c>
      <c r="E88" s="323" t="s">
        <v>58</v>
      </c>
    </row>
    <row r="89" spans="1:5" s="290" customFormat="1">
      <c r="A89" s="527" t="s">
        <v>173</v>
      </c>
      <c r="B89" s="323" t="s">
        <v>174</v>
      </c>
      <c r="C89" s="323" t="s">
        <v>57</v>
      </c>
      <c r="D89" s="323" t="s">
        <v>174</v>
      </c>
      <c r="E89" s="323" t="s">
        <v>58</v>
      </c>
    </row>
    <row r="90" spans="1:5" s="290" customFormat="1" ht="40.5" customHeight="1">
      <c r="A90" s="527"/>
      <c r="B90" s="323" t="s">
        <v>175</v>
      </c>
      <c r="C90" s="323" t="s">
        <v>57</v>
      </c>
      <c r="D90" s="323" t="s">
        <v>175</v>
      </c>
      <c r="E90" s="323" t="s">
        <v>58</v>
      </c>
    </row>
    <row r="91" spans="1:5" s="290" customFormat="1" ht="54" customHeight="1">
      <c r="A91" s="527"/>
      <c r="B91" s="322" t="s">
        <v>176</v>
      </c>
      <c r="C91" s="323" t="s">
        <v>57</v>
      </c>
      <c r="D91" s="323" t="s">
        <v>177</v>
      </c>
      <c r="E91" s="323" t="s">
        <v>140</v>
      </c>
    </row>
    <row r="92" spans="1:5" s="290" customFormat="1" ht="27.75" customHeight="1">
      <c r="A92" s="527"/>
      <c r="B92" s="323" t="s">
        <v>178</v>
      </c>
      <c r="C92" s="323" t="s">
        <v>57</v>
      </c>
      <c r="D92" s="323" t="s">
        <v>178</v>
      </c>
      <c r="E92" s="323" t="s">
        <v>58</v>
      </c>
    </row>
    <row r="93" spans="1:5" s="290" customFormat="1" ht="40.5" customHeight="1">
      <c r="A93" s="527"/>
      <c r="B93" s="322" t="s">
        <v>179</v>
      </c>
      <c r="C93" s="323" t="s">
        <v>180</v>
      </c>
      <c r="D93" s="323" t="s">
        <v>181</v>
      </c>
      <c r="E93" s="323" t="s">
        <v>58</v>
      </c>
    </row>
    <row r="94" spans="1:5" s="290" customFormat="1" ht="38.25" customHeight="1">
      <c r="A94" s="527"/>
      <c r="B94" s="323" t="s">
        <v>182</v>
      </c>
      <c r="C94" s="323" t="s">
        <v>57</v>
      </c>
      <c r="D94" s="323" t="s">
        <v>182</v>
      </c>
      <c r="E94" s="323" t="s">
        <v>58</v>
      </c>
    </row>
    <row r="95" spans="1:5" s="290" customFormat="1">
      <c r="A95" s="527"/>
      <c r="B95" s="323" t="s">
        <v>183</v>
      </c>
      <c r="C95" s="323" t="s">
        <v>57</v>
      </c>
      <c r="D95" s="323" t="s">
        <v>183</v>
      </c>
      <c r="E95" s="323" t="s">
        <v>58</v>
      </c>
    </row>
    <row r="96" spans="1:5" s="290" customFormat="1" ht="92.25" customHeight="1">
      <c r="A96" s="527"/>
      <c r="B96" s="322" t="s">
        <v>184</v>
      </c>
      <c r="C96" s="323" t="s">
        <v>57</v>
      </c>
      <c r="D96" s="323" t="s">
        <v>185</v>
      </c>
      <c r="E96" s="323" t="s">
        <v>140</v>
      </c>
    </row>
    <row r="97" spans="1:5" s="290" customFormat="1">
      <c r="A97" s="527" t="s">
        <v>186</v>
      </c>
      <c r="B97" s="323" t="s">
        <v>187</v>
      </c>
      <c r="C97" s="323" t="s">
        <v>57</v>
      </c>
      <c r="D97" s="323" t="s">
        <v>187</v>
      </c>
      <c r="E97" s="323" t="s">
        <v>58</v>
      </c>
    </row>
    <row r="98" spans="1:5" s="290" customFormat="1" ht="27" customHeight="1">
      <c r="A98" s="527"/>
      <c r="B98" s="323" t="s">
        <v>188</v>
      </c>
      <c r="C98" s="323" t="s">
        <v>57</v>
      </c>
      <c r="D98" s="323" t="s">
        <v>188</v>
      </c>
      <c r="E98" s="323" t="s">
        <v>58</v>
      </c>
    </row>
    <row r="99" spans="1:5" s="290" customFormat="1" ht="25">
      <c r="A99" s="527"/>
      <c r="B99" s="323" t="s">
        <v>189</v>
      </c>
      <c r="C99" s="323" t="s">
        <v>57</v>
      </c>
      <c r="D99" s="323" t="s">
        <v>189</v>
      </c>
      <c r="E99" s="323" t="s">
        <v>58</v>
      </c>
    </row>
    <row r="100" spans="1:5" s="290" customFormat="1">
      <c r="A100" s="527"/>
      <c r="B100" s="323" t="s">
        <v>190</v>
      </c>
      <c r="C100" s="323" t="s">
        <v>57</v>
      </c>
      <c r="D100" s="323" t="s">
        <v>190</v>
      </c>
      <c r="E100" s="323" t="s">
        <v>58</v>
      </c>
    </row>
    <row r="101" spans="1:5" s="290" customFormat="1" ht="25">
      <c r="A101" s="527"/>
      <c r="B101" s="323" t="s">
        <v>191</v>
      </c>
      <c r="C101" s="323" t="s">
        <v>57</v>
      </c>
      <c r="D101" s="323" t="s">
        <v>191</v>
      </c>
      <c r="E101" s="323" t="s">
        <v>58</v>
      </c>
    </row>
    <row r="102" spans="1:5" s="290" customFormat="1" ht="25">
      <c r="A102" s="527"/>
      <c r="B102" s="323" t="s">
        <v>192</v>
      </c>
      <c r="C102" s="323" t="s">
        <v>57</v>
      </c>
      <c r="D102" s="323" t="s">
        <v>192</v>
      </c>
      <c r="E102" s="323" t="s">
        <v>58</v>
      </c>
    </row>
    <row r="103" spans="1:5" s="290" customFormat="1" ht="37.5">
      <c r="A103" s="527"/>
      <c r="B103" s="322" t="s">
        <v>193</v>
      </c>
      <c r="C103" s="323" t="s">
        <v>57</v>
      </c>
      <c r="D103" s="323" t="s">
        <v>194</v>
      </c>
      <c r="E103" s="323" t="s">
        <v>140</v>
      </c>
    </row>
    <row r="104" spans="1:5" s="290" customFormat="1" ht="25">
      <c r="A104" s="527"/>
      <c r="B104" s="323" t="s">
        <v>195</v>
      </c>
      <c r="C104" s="323" t="s">
        <v>57</v>
      </c>
      <c r="D104" s="323" t="s">
        <v>195</v>
      </c>
      <c r="E104" s="323" t="s">
        <v>58</v>
      </c>
    </row>
    <row r="105" spans="1:5" s="290" customFormat="1">
      <c r="A105" s="527"/>
      <c r="B105" s="323" t="s">
        <v>196</v>
      </c>
      <c r="C105" s="323" t="s">
        <v>57</v>
      </c>
      <c r="D105" s="323" t="s">
        <v>196</v>
      </c>
      <c r="E105" s="323" t="s">
        <v>58</v>
      </c>
    </row>
    <row r="106" spans="1:5" s="290" customFormat="1" ht="25">
      <c r="A106" s="527"/>
      <c r="B106" s="323" t="s">
        <v>197</v>
      </c>
      <c r="C106" s="323" t="s">
        <v>57</v>
      </c>
      <c r="D106" s="323" t="s">
        <v>197</v>
      </c>
      <c r="E106" s="323" t="s">
        <v>58</v>
      </c>
    </row>
    <row r="107" spans="1:5" s="290" customFormat="1">
      <c r="A107" s="527"/>
      <c r="B107" s="323" t="s">
        <v>198</v>
      </c>
      <c r="C107" s="323" t="s">
        <v>57</v>
      </c>
      <c r="D107" s="323" t="s">
        <v>198</v>
      </c>
      <c r="E107" s="323" t="s">
        <v>58</v>
      </c>
    </row>
    <row r="108" spans="1:5" s="290" customFormat="1">
      <c r="A108" s="527"/>
      <c r="B108" s="323" t="s">
        <v>199</v>
      </c>
      <c r="C108" s="323" t="s">
        <v>57</v>
      </c>
      <c r="D108" s="323" t="s">
        <v>199</v>
      </c>
      <c r="E108" s="323" t="s">
        <v>58</v>
      </c>
    </row>
    <row r="109" spans="1:5" s="290" customFormat="1" ht="25">
      <c r="A109" s="527"/>
      <c r="B109" s="323" t="s">
        <v>200</v>
      </c>
      <c r="C109" s="323" t="s">
        <v>57</v>
      </c>
      <c r="D109" s="323" t="s">
        <v>200</v>
      </c>
      <c r="E109" s="323" t="s">
        <v>58</v>
      </c>
    </row>
    <row r="110" spans="1:5" s="290" customFormat="1" ht="25">
      <c r="A110" s="323" t="s">
        <v>201</v>
      </c>
      <c r="B110" s="322" t="s">
        <v>201</v>
      </c>
      <c r="C110" s="323" t="s">
        <v>180</v>
      </c>
      <c r="D110" s="323" t="s">
        <v>202</v>
      </c>
      <c r="E110" s="323" t="s">
        <v>58</v>
      </c>
    </row>
    <row r="111" spans="1:5" s="290" customFormat="1" ht="41.25" customHeight="1">
      <c r="A111" s="527" t="s">
        <v>203</v>
      </c>
      <c r="B111" s="322" t="s">
        <v>204</v>
      </c>
      <c r="C111" s="323" t="s">
        <v>180</v>
      </c>
      <c r="D111" s="323" t="s">
        <v>205</v>
      </c>
      <c r="E111" s="323" t="s">
        <v>58</v>
      </c>
    </row>
    <row r="112" spans="1:5" s="290" customFormat="1" ht="51" customHeight="1">
      <c r="A112" s="527"/>
      <c r="B112" s="322" t="s">
        <v>206</v>
      </c>
      <c r="C112" s="323" t="s">
        <v>207</v>
      </c>
      <c r="D112" s="323"/>
      <c r="E112" s="323" t="s">
        <v>58</v>
      </c>
    </row>
    <row r="113" spans="1:5" s="290" customFormat="1" ht="25">
      <c r="A113" s="527" t="s">
        <v>208</v>
      </c>
      <c r="B113" s="323" t="s">
        <v>209</v>
      </c>
      <c r="C113" s="323" t="s">
        <v>180</v>
      </c>
      <c r="D113" s="323" t="s">
        <v>209</v>
      </c>
      <c r="E113" s="323" t="s">
        <v>58</v>
      </c>
    </row>
    <row r="114" spans="1:5" s="290" customFormat="1" ht="52.5" customHeight="1">
      <c r="A114" s="527"/>
      <c r="B114" s="322" t="s">
        <v>210</v>
      </c>
      <c r="C114" s="323" t="s">
        <v>211</v>
      </c>
      <c r="D114" s="323" t="s">
        <v>209</v>
      </c>
      <c r="E114" s="323" t="s">
        <v>58</v>
      </c>
    </row>
    <row r="115" spans="1:5" s="290" customFormat="1" ht="25">
      <c r="A115" s="527"/>
      <c r="B115" s="323" t="s">
        <v>212</v>
      </c>
      <c r="C115" s="323" t="s">
        <v>180</v>
      </c>
      <c r="D115" s="323" t="s">
        <v>212</v>
      </c>
      <c r="E115" s="323" t="s">
        <v>58</v>
      </c>
    </row>
    <row r="116" spans="1:5" s="290" customFormat="1" ht="52.5" customHeight="1">
      <c r="A116" s="527"/>
      <c r="B116" s="322" t="s">
        <v>213</v>
      </c>
      <c r="C116" s="323" t="s">
        <v>211</v>
      </c>
      <c r="D116" s="323" t="s">
        <v>212</v>
      </c>
      <c r="E116" s="323" t="s">
        <v>58</v>
      </c>
    </row>
    <row r="117" spans="1:5" s="290" customFormat="1" ht="25">
      <c r="A117" s="527"/>
      <c r="B117" s="323" t="s">
        <v>214</v>
      </c>
      <c r="C117" s="323" t="s">
        <v>180</v>
      </c>
      <c r="D117" s="323" t="s">
        <v>214</v>
      </c>
      <c r="E117" s="323" t="s">
        <v>58</v>
      </c>
    </row>
    <row r="118" spans="1:5" s="290" customFormat="1" ht="57" customHeight="1">
      <c r="A118" s="527"/>
      <c r="B118" s="322" t="s">
        <v>215</v>
      </c>
      <c r="C118" s="323" t="s">
        <v>211</v>
      </c>
      <c r="D118" s="323" t="s">
        <v>214</v>
      </c>
      <c r="E118" s="323" t="s">
        <v>58</v>
      </c>
    </row>
    <row r="119" spans="1:5" s="290" customFormat="1" ht="25">
      <c r="A119" s="527"/>
      <c r="B119" s="323" t="s">
        <v>216</v>
      </c>
      <c r="C119" s="323" t="s">
        <v>180</v>
      </c>
      <c r="D119" s="323" t="s">
        <v>216</v>
      </c>
      <c r="E119" s="323" t="s">
        <v>58</v>
      </c>
    </row>
    <row r="120" spans="1:5" s="290" customFormat="1" ht="56.25" customHeight="1">
      <c r="A120" s="527"/>
      <c r="B120" s="322" t="s">
        <v>217</v>
      </c>
      <c r="C120" s="323" t="s">
        <v>211</v>
      </c>
      <c r="D120" s="323" t="s">
        <v>216</v>
      </c>
      <c r="E120" s="323" t="s">
        <v>58</v>
      </c>
    </row>
    <row r="121" spans="1:5" s="290" customFormat="1" ht="25">
      <c r="A121" s="527" t="s">
        <v>218</v>
      </c>
      <c r="B121" s="323" t="s">
        <v>219</v>
      </c>
      <c r="C121" s="323" t="s">
        <v>180</v>
      </c>
      <c r="D121" s="323" t="s">
        <v>219</v>
      </c>
      <c r="E121" s="323" t="s">
        <v>58</v>
      </c>
    </row>
    <row r="122" spans="1:5" s="290" customFormat="1" ht="25">
      <c r="A122" s="527"/>
      <c r="B122" s="322" t="s">
        <v>220</v>
      </c>
      <c r="C122" s="323" t="s">
        <v>180</v>
      </c>
      <c r="D122" s="323" t="s">
        <v>221</v>
      </c>
      <c r="E122" s="323" t="s">
        <v>58</v>
      </c>
    </row>
    <row r="123" spans="1:5" s="290" customFormat="1" ht="25">
      <c r="A123" s="527"/>
      <c r="B123" s="322" t="s">
        <v>222</v>
      </c>
      <c r="C123" s="323" t="s">
        <v>180</v>
      </c>
      <c r="D123" s="323" t="s">
        <v>221</v>
      </c>
      <c r="E123" s="323" t="s">
        <v>58</v>
      </c>
    </row>
    <row r="124" spans="1:5" s="290" customFormat="1">
      <c r="A124" s="527"/>
      <c r="B124" s="323" t="s">
        <v>223</v>
      </c>
      <c r="C124" s="323" t="s">
        <v>180</v>
      </c>
      <c r="D124" s="323" t="s">
        <v>223</v>
      </c>
      <c r="E124" s="323" t="s">
        <v>58</v>
      </c>
    </row>
    <row r="125" spans="1:5" s="290" customFormat="1" ht="25">
      <c r="A125" s="527"/>
      <c r="B125" s="323" t="s">
        <v>224</v>
      </c>
      <c r="C125" s="323" t="s">
        <v>180</v>
      </c>
      <c r="D125" s="323" t="s">
        <v>224</v>
      </c>
      <c r="E125" s="323" t="s">
        <v>58</v>
      </c>
    </row>
    <row r="126" spans="1:5" s="290" customFormat="1" ht="57" customHeight="1">
      <c r="A126" s="527"/>
      <c r="B126" s="322" t="s">
        <v>225</v>
      </c>
      <c r="C126" s="323" t="s">
        <v>180</v>
      </c>
      <c r="D126" s="323" t="s">
        <v>226</v>
      </c>
      <c r="E126" s="323" t="s">
        <v>58</v>
      </c>
    </row>
    <row r="127" spans="1:5" s="290" customFormat="1" ht="57.75" customHeight="1">
      <c r="A127" s="527"/>
      <c r="B127" s="322" t="s">
        <v>227</v>
      </c>
      <c r="C127" s="323" t="s">
        <v>211</v>
      </c>
      <c r="D127" s="323" t="s">
        <v>226</v>
      </c>
      <c r="E127" s="323" t="s">
        <v>58</v>
      </c>
    </row>
    <row r="128" spans="1:5" s="290" customFormat="1" ht="66" customHeight="1">
      <c r="A128" s="527"/>
      <c r="B128" s="322" t="s">
        <v>228</v>
      </c>
      <c r="C128" s="323" t="s">
        <v>229</v>
      </c>
      <c r="D128" s="323" t="s">
        <v>230</v>
      </c>
      <c r="E128" s="323" t="s">
        <v>58</v>
      </c>
    </row>
    <row r="129" spans="1:5" s="290" customFormat="1" ht="65.25" customHeight="1">
      <c r="A129" s="527"/>
      <c r="B129" s="322" t="s">
        <v>231</v>
      </c>
      <c r="C129" s="323" t="s">
        <v>229</v>
      </c>
      <c r="D129" s="323" t="s">
        <v>232</v>
      </c>
      <c r="E129" s="323" t="s">
        <v>58</v>
      </c>
    </row>
    <row r="130" spans="1:5" s="290" customFormat="1" ht="25">
      <c r="A130" s="527"/>
      <c r="B130" s="323" t="s">
        <v>233</v>
      </c>
      <c r="C130" s="323" t="s">
        <v>180</v>
      </c>
      <c r="D130" s="323" t="s">
        <v>233</v>
      </c>
      <c r="E130" s="323" t="s">
        <v>58</v>
      </c>
    </row>
    <row r="131" spans="1:5" s="290" customFormat="1" ht="52.5" customHeight="1">
      <c r="A131" s="527"/>
      <c r="B131" s="322" t="s">
        <v>234</v>
      </c>
      <c r="C131" s="323" t="s">
        <v>207</v>
      </c>
      <c r="D131" s="323"/>
      <c r="E131" s="323" t="s">
        <v>58</v>
      </c>
    </row>
    <row r="132" spans="1:5" s="290" customFormat="1" ht="53.25" customHeight="1">
      <c r="A132" s="527"/>
      <c r="B132" s="322" t="s">
        <v>235</v>
      </c>
      <c r="C132" s="323" t="s">
        <v>207</v>
      </c>
      <c r="D132" s="323"/>
      <c r="E132" s="323" t="s">
        <v>58</v>
      </c>
    </row>
    <row r="133" spans="1:5" s="290" customFormat="1" ht="53.25" customHeight="1">
      <c r="A133" s="527"/>
      <c r="B133" s="322" t="s">
        <v>236</v>
      </c>
      <c r="C133" s="323" t="s">
        <v>207</v>
      </c>
      <c r="D133" s="323"/>
      <c r="E133" s="323" t="s">
        <v>58</v>
      </c>
    </row>
    <row r="134" spans="1:5" s="290" customFormat="1" ht="51" customHeight="1">
      <c r="A134" s="527"/>
      <c r="B134" s="322" t="s">
        <v>237</v>
      </c>
      <c r="C134" s="323" t="s">
        <v>207</v>
      </c>
      <c r="D134" s="323"/>
      <c r="E134" s="323" t="s">
        <v>58</v>
      </c>
    </row>
    <row r="135" spans="1:5" s="290" customFormat="1" ht="53.25" customHeight="1">
      <c r="A135" s="527"/>
      <c r="B135" s="322" t="s">
        <v>238</v>
      </c>
      <c r="C135" s="323" t="s">
        <v>207</v>
      </c>
      <c r="D135" s="323"/>
      <c r="E135" s="323" t="s">
        <v>58</v>
      </c>
    </row>
    <row r="136" spans="1:5" s="290" customFormat="1" ht="53.25" customHeight="1">
      <c r="A136" s="527"/>
      <c r="B136" s="322" t="s">
        <v>239</v>
      </c>
      <c r="C136" s="323" t="s">
        <v>207</v>
      </c>
      <c r="D136" s="323"/>
      <c r="E136" s="323" t="s">
        <v>58</v>
      </c>
    </row>
    <row r="137" spans="1:5" s="290" customFormat="1" ht="53.25" customHeight="1">
      <c r="A137" s="527"/>
      <c r="B137" s="322" t="s">
        <v>240</v>
      </c>
      <c r="C137" s="323" t="s">
        <v>207</v>
      </c>
      <c r="D137" s="323"/>
      <c r="E137" s="323" t="s">
        <v>58</v>
      </c>
    </row>
    <row r="138" spans="1:5" s="290" customFormat="1" ht="51" customHeight="1">
      <c r="A138" s="527" t="s">
        <v>241</v>
      </c>
      <c r="B138" s="322" t="s">
        <v>242</v>
      </c>
      <c r="C138" s="323" t="s">
        <v>207</v>
      </c>
      <c r="D138" s="323"/>
      <c r="E138" s="323" t="s">
        <v>58</v>
      </c>
    </row>
    <row r="139" spans="1:5" s="290" customFormat="1" ht="53.25" customHeight="1">
      <c r="A139" s="527"/>
      <c r="B139" s="322" t="s">
        <v>243</v>
      </c>
      <c r="C139" s="323" t="s">
        <v>207</v>
      </c>
      <c r="D139" s="323"/>
      <c r="E139" s="323" t="s">
        <v>58</v>
      </c>
    </row>
    <row r="140" spans="1:5" s="290" customFormat="1" ht="70.5" customHeight="1">
      <c r="A140" s="527"/>
      <c r="B140" s="322" t="s">
        <v>244</v>
      </c>
      <c r="C140" s="323" t="s">
        <v>207</v>
      </c>
      <c r="D140" s="323"/>
      <c r="E140" s="323" t="s">
        <v>58</v>
      </c>
    </row>
    <row r="141" spans="1:5" ht="66" customHeight="1">
      <c r="A141" s="527" t="s">
        <v>245</v>
      </c>
      <c r="B141" s="322" t="s">
        <v>246</v>
      </c>
      <c r="C141" s="323" t="s">
        <v>57</v>
      </c>
      <c r="D141" s="323" t="s">
        <v>247</v>
      </c>
      <c r="E141" s="323" t="s">
        <v>248</v>
      </c>
    </row>
    <row r="142" spans="1:5" ht="37.5">
      <c r="A142" s="527"/>
      <c r="B142" s="322" t="s">
        <v>249</v>
      </c>
      <c r="C142" s="323" t="s">
        <v>57</v>
      </c>
      <c r="D142" s="323" t="s">
        <v>247</v>
      </c>
      <c r="E142" s="323" t="s">
        <v>250</v>
      </c>
    </row>
    <row r="143" spans="1:5" ht="50">
      <c r="A143" s="527"/>
      <c r="B143" s="322" t="s">
        <v>251</v>
      </c>
      <c r="C143" s="323" t="s">
        <v>57</v>
      </c>
      <c r="D143" s="323" t="s">
        <v>247</v>
      </c>
      <c r="E143" s="323" t="s">
        <v>252</v>
      </c>
    </row>
    <row r="144" spans="1:5" ht="62.5">
      <c r="A144" s="527"/>
      <c r="B144" s="322" t="s">
        <v>253</v>
      </c>
      <c r="C144" s="323" t="s">
        <v>57</v>
      </c>
      <c r="D144" s="323" t="s">
        <v>254</v>
      </c>
      <c r="E144" s="323" t="s">
        <v>255</v>
      </c>
    </row>
    <row r="145" spans="1:5" ht="25">
      <c r="A145" s="527"/>
      <c r="B145" s="323" t="s">
        <v>247</v>
      </c>
      <c r="C145" s="323" t="s">
        <v>57</v>
      </c>
      <c r="D145" s="323" t="s">
        <v>247</v>
      </c>
      <c r="E145" s="323" t="s">
        <v>256</v>
      </c>
    </row>
    <row r="146" spans="1:5" ht="62.5">
      <c r="A146" s="527"/>
      <c r="B146" s="322" t="s">
        <v>257</v>
      </c>
      <c r="C146" s="323" t="s">
        <v>57</v>
      </c>
      <c r="D146" s="323" t="s">
        <v>254</v>
      </c>
      <c r="E146" s="323" t="s">
        <v>258</v>
      </c>
    </row>
    <row r="147" spans="1:5" ht="37.5">
      <c r="A147" s="527"/>
      <c r="B147" s="322" t="s">
        <v>259</v>
      </c>
      <c r="C147" s="323" t="s">
        <v>57</v>
      </c>
      <c r="D147" s="323" t="s">
        <v>254</v>
      </c>
      <c r="E147" s="323" t="s">
        <v>260</v>
      </c>
    </row>
    <row r="148" spans="1:5" ht="37.5">
      <c r="A148" s="527"/>
      <c r="B148" s="323" t="s">
        <v>261</v>
      </c>
      <c r="C148" s="323" t="s">
        <v>57</v>
      </c>
      <c r="D148" s="323" t="s">
        <v>261</v>
      </c>
      <c r="E148" s="323" t="s">
        <v>262</v>
      </c>
    </row>
    <row r="149" spans="1:5" ht="62.5">
      <c r="A149" s="527"/>
      <c r="B149" s="322" t="s">
        <v>263</v>
      </c>
      <c r="C149" s="323" t="s">
        <v>57</v>
      </c>
      <c r="D149" s="323" t="s">
        <v>261</v>
      </c>
      <c r="E149" s="323" t="s">
        <v>264</v>
      </c>
    </row>
    <row r="150" spans="1:5" ht="37.5">
      <c r="A150" s="527"/>
      <c r="B150" s="323" t="s">
        <v>254</v>
      </c>
      <c r="C150" s="323" t="s">
        <v>57</v>
      </c>
      <c r="D150" s="323" t="s">
        <v>254</v>
      </c>
      <c r="E150" s="323" t="s">
        <v>265</v>
      </c>
    </row>
    <row r="151" spans="1:5" ht="25">
      <c r="A151" s="527"/>
      <c r="B151" s="323" t="s">
        <v>266</v>
      </c>
      <c r="C151" s="323" t="s">
        <v>57</v>
      </c>
      <c r="D151" s="323" t="s">
        <v>266</v>
      </c>
      <c r="E151" s="323" t="s">
        <v>267</v>
      </c>
    </row>
    <row r="152" spans="1:5" ht="62.5">
      <c r="A152" s="527"/>
      <c r="B152" s="322" t="s">
        <v>268</v>
      </c>
      <c r="C152" s="323" t="s">
        <v>57</v>
      </c>
      <c r="D152" s="323" t="s">
        <v>266</v>
      </c>
      <c r="E152" s="323" t="s">
        <v>269</v>
      </c>
    </row>
    <row r="153" spans="1:5" ht="40.5" customHeight="1">
      <c r="A153" s="527"/>
      <c r="B153" s="323" t="s">
        <v>270</v>
      </c>
      <c r="C153" s="323" t="s">
        <v>57</v>
      </c>
      <c r="D153" s="323" t="s">
        <v>270</v>
      </c>
      <c r="E153" s="323" t="s">
        <v>271</v>
      </c>
    </row>
    <row r="154" spans="1:5" s="290" customFormat="1" ht="37.5">
      <c r="A154" s="527" t="s">
        <v>272</v>
      </c>
      <c r="B154" s="323" t="s">
        <v>273</v>
      </c>
      <c r="C154" s="323" t="s">
        <v>57</v>
      </c>
      <c r="D154" s="323" t="s">
        <v>274</v>
      </c>
      <c r="E154" s="323" t="s">
        <v>275</v>
      </c>
    </row>
    <row r="155" spans="1:5" s="290" customFormat="1" ht="37.5">
      <c r="A155" s="527"/>
      <c r="B155" s="323" t="s">
        <v>276</v>
      </c>
      <c r="C155" s="323" t="s">
        <v>57</v>
      </c>
      <c r="D155" s="323" t="s">
        <v>276</v>
      </c>
      <c r="E155" s="323" t="s">
        <v>275</v>
      </c>
    </row>
    <row r="156" spans="1:5" ht="37.5">
      <c r="A156" s="527"/>
      <c r="B156" s="321" t="s">
        <v>277</v>
      </c>
      <c r="C156" s="323" t="s">
        <v>278</v>
      </c>
      <c r="D156" s="323" t="s">
        <v>279</v>
      </c>
      <c r="E156" s="323" t="s">
        <v>275</v>
      </c>
    </row>
    <row r="157" spans="1:5" s="290" customFormat="1" ht="37.5">
      <c r="A157" s="527"/>
      <c r="B157" s="323" t="s">
        <v>280</v>
      </c>
      <c r="C157" s="323" t="s">
        <v>57</v>
      </c>
      <c r="D157" s="323" t="s">
        <v>280</v>
      </c>
      <c r="E157" s="323" t="s">
        <v>275</v>
      </c>
    </row>
    <row r="158" spans="1:5" s="290" customFormat="1" ht="37.5">
      <c r="A158" s="527"/>
      <c r="B158" s="321" t="s">
        <v>281</v>
      </c>
      <c r="C158" s="327" t="s">
        <v>106</v>
      </c>
      <c r="D158" s="323" t="s">
        <v>106</v>
      </c>
      <c r="E158" s="323" t="s">
        <v>275</v>
      </c>
    </row>
    <row r="159" spans="1:5" ht="37.5">
      <c r="A159" s="527"/>
      <c r="B159" s="321" t="s">
        <v>282</v>
      </c>
      <c r="C159" s="323" t="s">
        <v>278</v>
      </c>
      <c r="D159" s="323" t="s">
        <v>106</v>
      </c>
      <c r="E159" s="323"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346" customWidth="1"/>
    <col min="2" max="2" width="53.453125" style="346" customWidth="1"/>
    <col min="3" max="3" width="17.26953125" style="346" customWidth="1"/>
    <col min="4" max="4" width="21.54296875" style="346" bestFit="1" customWidth="1"/>
    <col min="5" max="16384" width="9.1796875" style="346"/>
  </cols>
  <sheetData>
    <row r="2" spans="1:4" ht="23.25" customHeight="1">
      <c r="A2" s="553" t="s">
        <v>283</v>
      </c>
      <c r="B2" s="554"/>
      <c r="C2" s="554"/>
      <c r="D2" s="555"/>
    </row>
    <row r="3" spans="1:4" ht="31.5" customHeight="1">
      <c r="A3" s="556" t="s">
        <v>284</v>
      </c>
      <c r="B3" s="557"/>
      <c r="C3" s="557"/>
      <c r="D3" s="558"/>
    </row>
    <row r="4" spans="1:4" ht="15.75" customHeight="1">
      <c r="A4" s="347"/>
      <c r="B4" s="347"/>
      <c r="C4" s="348"/>
      <c r="D4" s="348"/>
    </row>
    <row r="5" spans="1:4" ht="32.25" customHeight="1" thickBot="1">
      <c r="A5" s="349" t="s">
        <v>285</v>
      </c>
      <c r="B5" s="350" t="s">
        <v>286</v>
      </c>
      <c r="C5" s="351" t="s">
        <v>287</v>
      </c>
      <c r="D5" s="351" t="s">
        <v>288</v>
      </c>
    </row>
    <row r="6" spans="1:4" ht="32.25" customHeight="1" thickBot="1">
      <c r="A6" s="550" t="s">
        <v>289</v>
      </c>
      <c r="B6" s="551"/>
      <c r="C6" s="551"/>
      <c r="D6" s="552"/>
    </row>
    <row r="7" spans="1:4" ht="24" customHeight="1" thickBot="1">
      <c r="A7" s="577" t="s">
        <v>290</v>
      </c>
      <c r="B7" s="566"/>
      <c r="C7" s="566"/>
      <c r="D7" s="567"/>
    </row>
    <row r="8" spans="1:4">
      <c r="A8" s="352" t="s">
        <v>291</v>
      </c>
      <c r="B8" s="537" t="s">
        <v>292</v>
      </c>
      <c r="C8" s="535" t="s">
        <v>106</v>
      </c>
      <c r="D8" s="535" t="s">
        <v>106</v>
      </c>
    </row>
    <row r="9" spans="1:4">
      <c r="A9" s="353" t="s">
        <v>293</v>
      </c>
      <c r="B9" s="538"/>
      <c r="C9" s="535"/>
      <c r="D9" s="535"/>
    </row>
    <row r="10" spans="1:4">
      <c r="A10" s="353" t="s">
        <v>294</v>
      </c>
      <c r="B10" s="538"/>
      <c r="C10" s="535"/>
      <c r="D10" s="535"/>
    </row>
    <row r="11" spans="1:4">
      <c r="A11" s="353" t="s">
        <v>295</v>
      </c>
      <c r="B11" s="538"/>
      <c r="C11" s="535"/>
      <c r="D11" s="535"/>
    </row>
    <row r="12" spans="1:4">
      <c r="A12" s="353" t="s">
        <v>296</v>
      </c>
      <c r="B12" s="538"/>
      <c r="C12" s="535"/>
      <c r="D12" s="535"/>
    </row>
    <row r="13" spans="1:4">
      <c r="A13" s="353" t="s">
        <v>297</v>
      </c>
      <c r="B13" s="538"/>
      <c r="C13" s="535"/>
      <c r="D13" s="535"/>
    </row>
    <row r="14" spans="1:4">
      <c r="A14" s="353" t="s">
        <v>298</v>
      </c>
      <c r="B14" s="538"/>
      <c r="C14" s="535"/>
      <c r="D14" s="535"/>
    </row>
    <row r="15" spans="1:4">
      <c r="A15" s="353" t="s">
        <v>299</v>
      </c>
      <c r="B15" s="538"/>
      <c r="C15" s="535"/>
      <c r="D15" s="535"/>
    </row>
    <row r="16" spans="1:4">
      <c r="A16" s="353" t="s">
        <v>300</v>
      </c>
      <c r="B16" s="538"/>
      <c r="C16" s="535"/>
      <c r="D16" s="535"/>
    </row>
    <row r="17" spans="1:4">
      <c r="A17" s="354" t="s">
        <v>301</v>
      </c>
      <c r="B17" s="539"/>
      <c r="C17" s="536"/>
      <c r="D17" s="536"/>
    </row>
    <row r="18" spans="1:4" ht="27.75" customHeight="1">
      <c r="A18" s="577" t="s">
        <v>302</v>
      </c>
      <c r="B18" s="566"/>
      <c r="C18" s="566"/>
      <c r="D18" s="567"/>
    </row>
    <row r="19" spans="1:4">
      <c r="A19" s="355" t="s">
        <v>303</v>
      </c>
      <c r="B19" s="356" t="s">
        <v>292</v>
      </c>
      <c r="C19" s="355" t="s">
        <v>106</v>
      </c>
      <c r="D19" s="355" t="s">
        <v>106</v>
      </c>
    </row>
    <row r="20" spans="1:4" ht="28.5" thickBot="1">
      <c r="A20" s="357" t="s">
        <v>304</v>
      </c>
      <c r="B20" s="358" t="s">
        <v>305</v>
      </c>
      <c r="C20" s="359" t="s">
        <v>306</v>
      </c>
      <c r="D20" s="359" t="s">
        <v>307</v>
      </c>
    </row>
    <row r="21" spans="1:4">
      <c r="A21" s="360" t="s">
        <v>308</v>
      </c>
      <c r="B21" s="559" t="s">
        <v>309</v>
      </c>
      <c r="C21" s="560" t="s">
        <v>310</v>
      </c>
      <c r="D21" s="540" t="s">
        <v>311</v>
      </c>
    </row>
    <row r="22" spans="1:4">
      <c r="A22" s="245" t="s">
        <v>312</v>
      </c>
      <c r="B22" s="546"/>
      <c r="C22" s="549"/>
      <c r="D22" s="549"/>
    </row>
    <row r="23" spans="1:4" ht="14.5" thickBot="1">
      <c r="A23" s="351" t="s">
        <v>313</v>
      </c>
      <c r="B23" s="547"/>
      <c r="C23" s="541"/>
      <c r="D23" s="541"/>
    </row>
    <row r="24" spans="1:4" ht="15" thickBot="1">
      <c r="A24" s="361" t="s">
        <v>314</v>
      </c>
      <c r="B24" s="362" t="s">
        <v>315</v>
      </c>
      <c r="C24" s="359" t="s">
        <v>316</v>
      </c>
      <c r="D24" s="359" t="s">
        <v>317</v>
      </c>
    </row>
    <row r="25" spans="1:4">
      <c r="A25" s="363" t="s">
        <v>318</v>
      </c>
      <c r="B25" s="544" t="s">
        <v>309</v>
      </c>
      <c r="C25" s="540" t="s">
        <v>310</v>
      </c>
      <c r="D25" s="540" t="s">
        <v>311</v>
      </c>
    </row>
    <row r="26" spans="1:4">
      <c r="A26" s="364" t="s">
        <v>319</v>
      </c>
      <c r="B26" s="548"/>
      <c r="C26" s="549"/>
      <c r="D26" s="549"/>
    </row>
    <row r="27" spans="1:4" ht="14.5" thickBot="1">
      <c r="A27" s="351" t="s">
        <v>320</v>
      </c>
      <c r="B27" s="545"/>
      <c r="C27" s="541"/>
      <c r="D27" s="541"/>
    </row>
    <row r="28" spans="1:4" ht="18.75" customHeight="1" thickBot="1">
      <c r="A28" s="357" t="s">
        <v>321</v>
      </c>
      <c r="B28" s="362" t="s">
        <v>322</v>
      </c>
      <c r="C28" s="359" t="s">
        <v>323</v>
      </c>
      <c r="D28" s="359" t="s">
        <v>324</v>
      </c>
    </row>
    <row r="29" spans="1:4" ht="14.25" customHeight="1">
      <c r="A29" s="363" t="s">
        <v>325</v>
      </c>
      <c r="B29" s="544" t="s">
        <v>309</v>
      </c>
      <c r="C29" s="540" t="s">
        <v>310</v>
      </c>
      <c r="D29" s="540" t="s">
        <v>311</v>
      </c>
    </row>
    <row r="30" spans="1:4">
      <c r="A30" s="365" t="s">
        <v>326</v>
      </c>
      <c r="B30" s="548"/>
      <c r="C30" s="549"/>
      <c r="D30" s="549"/>
    </row>
    <row r="31" spans="1:4" ht="14.5" thickBot="1">
      <c r="A31" s="351" t="s">
        <v>327</v>
      </c>
      <c r="B31" s="545"/>
      <c r="C31" s="541"/>
      <c r="D31" s="541"/>
    </row>
    <row r="32" spans="1:4" ht="28.5" customHeight="1" thickBot="1">
      <c r="A32" s="570" t="s">
        <v>328</v>
      </c>
      <c r="B32" s="571"/>
      <c r="C32" s="571"/>
      <c r="D32" s="572"/>
    </row>
    <row r="33" spans="1:4" ht="15" thickBot="1">
      <c r="A33" s="366" t="s">
        <v>329</v>
      </c>
      <c r="B33" s="367" t="s">
        <v>330</v>
      </c>
      <c r="C33" s="368" t="s">
        <v>331</v>
      </c>
      <c r="D33" s="369" t="s">
        <v>332</v>
      </c>
    </row>
    <row r="34" spans="1:4" ht="14.5" thickBot="1">
      <c r="A34" s="370" t="s">
        <v>333</v>
      </c>
      <c r="B34" s="362" t="s">
        <v>292</v>
      </c>
      <c r="C34" s="361" t="s">
        <v>106</v>
      </c>
      <c r="D34" s="361" t="s">
        <v>106</v>
      </c>
    </row>
    <row r="35" spans="1:4">
      <c r="A35" s="371" t="s">
        <v>334</v>
      </c>
      <c r="B35" s="544" t="s">
        <v>330</v>
      </c>
      <c r="C35" s="540" t="s">
        <v>331</v>
      </c>
      <c r="D35" s="540" t="s">
        <v>332</v>
      </c>
    </row>
    <row r="36" spans="1:4">
      <c r="A36" s="353" t="s">
        <v>335</v>
      </c>
      <c r="B36" s="548"/>
      <c r="C36" s="549"/>
      <c r="D36" s="549"/>
    </row>
    <row r="37" spans="1:4" ht="14.5" thickBot="1">
      <c r="A37" s="354" t="s">
        <v>336</v>
      </c>
      <c r="B37" s="545"/>
      <c r="C37" s="541"/>
      <c r="D37" s="541"/>
    </row>
    <row r="38" spans="1:4" ht="15" thickBot="1">
      <c r="A38" s="372" t="s">
        <v>337</v>
      </c>
      <c r="B38" s="362" t="s">
        <v>338</v>
      </c>
      <c r="C38" s="359" t="s">
        <v>339</v>
      </c>
      <c r="D38" s="359" t="s">
        <v>340</v>
      </c>
    </row>
    <row r="39" spans="1:4" ht="15" thickBot="1">
      <c r="A39" s="370" t="s">
        <v>341</v>
      </c>
      <c r="B39" s="362" t="s">
        <v>330</v>
      </c>
      <c r="C39" s="359" t="s">
        <v>331</v>
      </c>
      <c r="D39" s="359" t="s">
        <v>332</v>
      </c>
    </row>
    <row r="40" spans="1:4" ht="30" customHeight="1">
      <c r="A40" s="533" t="s">
        <v>342</v>
      </c>
      <c r="B40" s="373" t="s">
        <v>343</v>
      </c>
      <c r="C40" s="374" t="s">
        <v>339</v>
      </c>
      <c r="D40" s="374" t="s">
        <v>340</v>
      </c>
    </row>
    <row r="41" spans="1:4" ht="15" customHeight="1" thickBot="1">
      <c r="A41" s="534"/>
      <c r="B41" s="375" t="s">
        <v>344</v>
      </c>
      <c r="C41" s="376" t="s">
        <v>331</v>
      </c>
      <c r="D41" s="376" t="s">
        <v>332</v>
      </c>
    </row>
    <row r="42" spans="1:4" ht="14.5" thickBot="1">
      <c r="A42" s="370" t="s">
        <v>345</v>
      </c>
      <c r="B42" s="362" t="s">
        <v>292</v>
      </c>
      <c r="C42" s="361" t="s">
        <v>106</v>
      </c>
      <c r="D42" s="361" t="s">
        <v>106</v>
      </c>
    </row>
    <row r="43" spans="1:4" ht="15" thickBot="1">
      <c r="A43" s="372" t="s">
        <v>346</v>
      </c>
      <c r="B43" s="362" t="s">
        <v>330</v>
      </c>
      <c r="C43" s="359" t="s">
        <v>331</v>
      </c>
      <c r="D43" s="359" t="s">
        <v>332</v>
      </c>
    </row>
    <row r="44" spans="1:4" ht="14.5" thickBot="1">
      <c r="A44" s="370" t="s">
        <v>347</v>
      </c>
      <c r="B44" s="362" t="s">
        <v>292</v>
      </c>
      <c r="C44" s="361" t="s">
        <v>106</v>
      </c>
      <c r="D44" s="361" t="s">
        <v>106</v>
      </c>
    </row>
    <row r="45" spans="1:4" ht="15" thickBot="1">
      <c r="A45" s="372" t="s">
        <v>348</v>
      </c>
      <c r="B45" s="362" t="s">
        <v>338</v>
      </c>
      <c r="C45" s="359" t="s">
        <v>339</v>
      </c>
      <c r="D45" s="359" t="s">
        <v>340</v>
      </c>
    </row>
    <row r="46" spans="1:4" ht="14.5">
      <c r="A46" s="370" t="s">
        <v>349</v>
      </c>
      <c r="B46" s="362" t="s">
        <v>330</v>
      </c>
      <c r="C46" s="359" t="s">
        <v>331</v>
      </c>
      <c r="D46" s="359" t="s">
        <v>332</v>
      </c>
    </row>
    <row r="47" spans="1:4" ht="27.75" customHeight="1">
      <c r="A47" s="577" t="s">
        <v>350</v>
      </c>
      <c r="B47" s="566"/>
      <c r="C47" s="566"/>
      <c r="D47" s="567"/>
    </row>
    <row r="48" spans="1:4">
      <c r="A48" s="377" t="s">
        <v>351</v>
      </c>
      <c r="B48" s="546" t="s">
        <v>108</v>
      </c>
      <c r="C48" s="578" t="s">
        <v>352</v>
      </c>
      <c r="D48" s="578" t="s">
        <v>353</v>
      </c>
    </row>
    <row r="49" spans="1:4">
      <c r="A49" s="245" t="s">
        <v>354</v>
      </c>
      <c r="B49" s="546"/>
      <c r="C49" s="579"/>
      <c r="D49" s="579"/>
    </row>
    <row r="50" spans="1:4">
      <c r="A50" s="245" t="s">
        <v>355</v>
      </c>
      <c r="B50" s="546"/>
      <c r="C50" s="579"/>
      <c r="D50" s="579"/>
    </row>
    <row r="51" spans="1:4">
      <c r="A51" s="245" t="s">
        <v>356</v>
      </c>
      <c r="B51" s="546"/>
      <c r="C51" s="579"/>
      <c r="D51" s="579"/>
    </row>
    <row r="52" spans="1:4" ht="14.5" thickBot="1">
      <c r="A52" s="351" t="s">
        <v>357</v>
      </c>
      <c r="B52" s="547"/>
      <c r="C52" s="580"/>
      <c r="D52" s="580"/>
    </row>
    <row r="53" spans="1:4" ht="15" customHeight="1">
      <c r="A53" s="542" t="s">
        <v>358</v>
      </c>
      <c r="B53" s="373" t="s">
        <v>359</v>
      </c>
      <c r="C53" s="374" t="s">
        <v>352</v>
      </c>
      <c r="D53" s="374" t="s">
        <v>353</v>
      </c>
    </row>
    <row r="54" spans="1:4" ht="15" customHeight="1" thickBot="1">
      <c r="A54" s="543"/>
      <c r="B54" s="375" t="s">
        <v>360</v>
      </c>
      <c r="C54" s="376" t="s">
        <v>361</v>
      </c>
      <c r="D54" s="376" t="s">
        <v>362</v>
      </c>
    </row>
    <row r="55" spans="1:4" ht="15" thickBot="1">
      <c r="A55" s="357" t="s">
        <v>363</v>
      </c>
      <c r="B55" s="362" t="s">
        <v>108</v>
      </c>
      <c r="C55" s="359" t="s">
        <v>352</v>
      </c>
      <c r="D55" s="359" t="s">
        <v>353</v>
      </c>
    </row>
    <row r="56" spans="1:4">
      <c r="A56" s="360" t="s">
        <v>364</v>
      </c>
      <c r="B56" s="544" t="s">
        <v>360</v>
      </c>
      <c r="C56" s="540" t="s">
        <v>361</v>
      </c>
      <c r="D56" s="540" t="s">
        <v>362</v>
      </c>
    </row>
    <row r="57" spans="1:4" ht="14.5" thickBot="1">
      <c r="A57" s="378" t="s">
        <v>365</v>
      </c>
      <c r="B57" s="545"/>
      <c r="C57" s="541"/>
      <c r="D57" s="541"/>
    </row>
    <row r="58" spans="1:4">
      <c r="A58" s="352" t="s">
        <v>366</v>
      </c>
      <c r="B58" s="373" t="s">
        <v>108</v>
      </c>
      <c r="C58" s="540" t="s">
        <v>352</v>
      </c>
      <c r="D58" s="540" t="s">
        <v>353</v>
      </c>
    </row>
    <row r="59" spans="1:4" ht="14.5" thickBot="1">
      <c r="A59" s="533" t="s">
        <v>367</v>
      </c>
      <c r="B59" s="354" t="s">
        <v>368</v>
      </c>
      <c r="C59" s="541"/>
      <c r="D59" s="541"/>
    </row>
    <row r="60" spans="1:4" ht="15" customHeight="1">
      <c r="A60" s="534"/>
      <c r="B60" s="370" t="s">
        <v>369</v>
      </c>
      <c r="C60" s="359" t="s">
        <v>361</v>
      </c>
      <c r="D60" s="359" t="s">
        <v>362</v>
      </c>
    </row>
    <row r="61" spans="1:4" ht="23.25" customHeight="1">
      <c r="A61" s="577" t="s">
        <v>370</v>
      </c>
      <c r="B61" s="566"/>
      <c r="C61" s="566"/>
      <c r="D61" s="567"/>
    </row>
    <row r="62" spans="1:4" ht="14.5">
      <c r="A62" s="372" t="s">
        <v>371</v>
      </c>
      <c r="B62" s="358" t="s">
        <v>309</v>
      </c>
      <c r="C62" s="359" t="s">
        <v>310</v>
      </c>
      <c r="D62" s="359" t="s">
        <v>311</v>
      </c>
    </row>
    <row r="63" spans="1:4">
      <c r="A63" s="379" t="s">
        <v>372</v>
      </c>
      <c r="B63" s="544" t="s">
        <v>373</v>
      </c>
      <c r="C63" s="540" t="s">
        <v>374</v>
      </c>
      <c r="D63" s="540" t="s">
        <v>375</v>
      </c>
    </row>
    <row r="64" spans="1:4" ht="14.5" thickBot="1">
      <c r="A64" s="380" t="s">
        <v>376</v>
      </c>
      <c r="B64" s="545"/>
      <c r="C64" s="541"/>
      <c r="D64" s="541"/>
    </row>
    <row r="65" spans="1:4">
      <c r="A65" s="371" t="s">
        <v>377</v>
      </c>
      <c r="B65" s="544" t="s">
        <v>147</v>
      </c>
      <c r="C65" s="540" t="s">
        <v>378</v>
      </c>
      <c r="D65" s="540" t="s">
        <v>379</v>
      </c>
    </row>
    <row r="66" spans="1:4" ht="14.5" thickBot="1">
      <c r="A66" s="354" t="s">
        <v>380</v>
      </c>
      <c r="B66" s="545"/>
      <c r="C66" s="541"/>
      <c r="D66" s="541"/>
    </row>
    <row r="67" spans="1:4" ht="28.5" thickBot="1">
      <c r="A67" s="372" t="s">
        <v>381</v>
      </c>
      <c r="B67" s="362" t="s">
        <v>133</v>
      </c>
      <c r="C67" s="359" t="s">
        <v>382</v>
      </c>
      <c r="D67" s="359" t="s">
        <v>383</v>
      </c>
    </row>
    <row r="68" spans="1:4" ht="15" thickBot="1">
      <c r="A68" s="372" t="s">
        <v>384</v>
      </c>
      <c r="B68" s="362" t="s">
        <v>143</v>
      </c>
      <c r="C68" s="359" t="s">
        <v>385</v>
      </c>
      <c r="D68" s="359" t="s">
        <v>386</v>
      </c>
    </row>
    <row r="69" spans="1:4" ht="15" thickBot="1">
      <c r="A69" s="357" t="s">
        <v>387</v>
      </c>
      <c r="B69" s="381" t="s">
        <v>388</v>
      </c>
      <c r="C69" s="359" t="s">
        <v>374</v>
      </c>
      <c r="D69" s="359" t="s">
        <v>375</v>
      </c>
    </row>
    <row r="70" spans="1:4" ht="14.5">
      <c r="A70" s="355" t="s">
        <v>389</v>
      </c>
      <c r="B70" s="382" t="s">
        <v>133</v>
      </c>
      <c r="C70" s="369" t="s">
        <v>382</v>
      </c>
      <c r="D70" s="369" t="s">
        <v>383</v>
      </c>
    </row>
    <row r="71" spans="1:4" ht="27" customHeight="1">
      <c r="A71" s="577" t="s">
        <v>390</v>
      </c>
      <c r="B71" s="566"/>
      <c r="C71" s="566"/>
      <c r="D71" s="567"/>
    </row>
    <row r="72" spans="1:4" ht="14.5">
      <c r="A72" s="361" t="s">
        <v>391</v>
      </c>
      <c r="B72" s="381" t="s">
        <v>147</v>
      </c>
      <c r="C72" s="359" t="s">
        <v>378</v>
      </c>
      <c r="D72" s="359" t="s">
        <v>379</v>
      </c>
    </row>
    <row r="73" spans="1:4" ht="14.5" thickBot="1">
      <c r="A73" s="361" t="s">
        <v>392</v>
      </c>
      <c r="B73" s="381" t="s">
        <v>393</v>
      </c>
      <c r="C73" s="361" t="s">
        <v>106</v>
      </c>
      <c r="D73" s="361" t="s">
        <v>106</v>
      </c>
    </row>
    <row r="74" spans="1:4">
      <c r="A74" s="363" t="s">
        <v>394</v>
      </c>
      <c r="B74" s="561" t="s">
        <v>147</v>
      </c>
      <c r="C74" s="540" t="s">
        <v>378</v>
      </c>
      <c r="D74" s="540" t="s">
        <v>379</v>
      </c>
    </row>
    <row r="75" spans="1:4" ht="14.5" thickBot="1">
      <c r="A75" s="378" t="s">
        <v>395</v>
      </c>
      <c r="B75" s="536"/>
      <c r="C75" s="541"/>
      <c r="D75" s="541"/>
    </row>
    <row r="76" spans="1:4" ht="14.5" thickBot="1">
      <c r="A76" s="361" t="s">
        <v>396</v>
      </c>
      <c r="B76" s="381" t="s">
        <v>393</v>
      </c>
      <c r="C76" s="361" t="s">
        <v>106</v>
      </c>
      <c r="D76" s="361" t="s">
        <v>106</v>
      </c>
    </row>
    <row r="77" spans="1:4" ht="15" thickBot="1">
      <c r="A77" s="361" t="s">
        <v>397</v>
      </c>
      <c r="B77" s="381" t="s">
        <v>398</v>
      </c>
      <c r="C77" s="359" t="s">
        <v>378</v>
      </c>
      <c r="D77" s="359" t="s">
        <v>379</v>
      </c>
    </row>
    <row r="78" spans="1:4" ht="14.5" thickBot="1">
      <c r="A78" s="361" t="s">
        <v>399</v>
      </c>
      <c r="B78" s="381" t="s">
        <v>393</v>
      </c>
      <c r="C78" s="361" t="s">
        <v>106</v>
      </c>
      <c r="D78" s="361" t="s">
        <v>106</v>
      </c>
    </row>
    <row r="79" spans="1:4">
      <c r="A79" s="363" t="s">
        <v>400</v>
      </c>
      <c r="B79" s="561" t="s">
        <v>147</v>
      </c>
      <c r="C79" s="540" t="s">
        <v>378</v>
      </c>
      <c r="D79" s="540" t="s">
        <v>379</v>
      </c>
    </row>
    <row r="80" spans="1:4" ht="14.5" thickBot="1">
      <c r="A80" s="378" t="s">
        <v>401</v>
      </c>
      <c r="B80" s="536"/>
      <c r="C80" s="541"/>
      <c r="D80" s="541"/>
    </row>
    <row r="81" spans="1:4" ht="14.5" thickBot="1">
      <c r="A81" s="361" t="s">
        <v>402</v>
      </c>
      <c r="B81" s="381" t="s">
        <v>292</v>
      </c>
      <c r="C81" s="361" t="s">
        <v>106</v>
      </c>
      <c r="D81" s="361" t="s">
        <v>106</v>
      </c>
    </row>
    <row r="82" spans="1:4" ht="15" thickBot="1">
      <c r="A82" s="361" t="s">
        <v>403</v>
      </c>
      <c r="B82" s="381" t="s">
        <v>147</v>
      </c>
      <c r="C82" s="359" t="s">
        <v>378</v>
      </c>
      <c r="D82" s="359" t="s">
        <v>379</v>
      </c>
    </row>
    <row r="83" spans="1:4" ht="14.5" thickBot="1">
      <c r="A83" s="361" t="s">
        <v>404</v>
      </c>
      <c r="B83" s="381" t="s">
        <v>292</v>
      </c>
      <c r="C83" s="361" t="s">
        <v>106</v>
      </c>
      <c r="D83" s="361" t="s">
        <v>106</v>
      </c>
    </row>
    <row r="84" spans="1:4" ht="15" thickBot="1">
      <c r="A84" s="357" t="s">
        <v>405</v>
      </c>
      <c r="B84" s="381" t="s">
        <v>147</v>
      </c>
      <c r="C84" s="359" t="s">
        <v>378</v>
      </c>
      <c r="D84" s="359" t="s">
        <v>379</v>
      </c>
    </row>
    <row r="85" spans="1:4" ht="14.5" thickBot="1">
      <c r="A85" s="361" t="s">
        <v>406</v>
      </c>
      <c r="B85" s="381" t="s">
        <v>292</v>
      </c>
      <c r="C85" s="361" t="s">
        <v>106</v>
      </c>
      <c r="D85" s="361" t="s">
        <v>106</v>
      </c>
    </row>
    <row r="86" spans="1:4" ht="15" thickBot="1">
      <c r="A86" s="361" t="s">
        <v>407</v>
      </c>
      <c r="B86" s="381" t="s">
        <v>147</v>
      </c>
      <c r="C86" s="359" t="s">
        <v>378</v>
      </c>
      <c r="D86" s="359" t="s">
        <v>379</v>
      </c>
    </row>
    <row r="87" spans="1:4" ht="14.5" thickBot="1">
      <c r="A87" s="361" t="s">
        <v>408</v>
      </c>
      <c r="B87" s="381" t="s">
        <v>409</v>
      </c>
      <c r="C87" s="361" t="s">
        <v>106</v>
      </c>
      <c r="D87" s="361" t="s">
        <v>106</v>
      </c>
    </row>
    <row r="88" spans="1:4" ht="15" thickBot="1">
      <c r="A88" s="361" t="s">
        <v>410</v>
      </c>
      <c r="B88" s="381" t="s">
        <v>147</v>
      </c>
      <c r="C88" s="359" t="s">
        <v>378</v>
      </c>
      <c r="D88" s="359" t="s">
        <v>379</v>
      </c>
    </row>
    <row r="89" spans="1:4" ht="14.5" thickBot="1">
      <c r="A89" s="361" t="s">
        <v>411</v>
      </c>
      <c r="B89" s="381" t="s">
        <v>393</v>
      </c>
      <c r="C89" s="361" t="s">
        <v>106</v>
      </c>
      <c r="D89" s="361" t="s">
        <v>106</v>
      </c>
    </row>
    <row r="90" spans="1:4">
      <c r="A90" s="363" t="s">
        <v>412</v>
      </c>
      <c r="B90" s="561" t="s">
        <v>147</v>
      </c>
      <c r="C90" s="540" t="s">
        <v>378</v>
      </c>
      <c r="D90" s="540" t="s">
        <v>379</v>
      </c>
    </row>
    <row r="91" spans="1:4" ht="14.5" thickBot="1">
      <c r="A91" s="378" t="s">
        <v>413</v>
      </c>
      <c r="B91" s="536"/>
      <c r="C91" s="541"/>
      <c r="D91" s="541"/>
    </row>
    <row r="92" spans="1:4">
      <c r="A92" s="361" t="s">
        <v>414</v>
      </c>
      <c r="B92" s="381" t="s">
        <v>292</v>
      </c>
      <c r="C92" s="361" t="s">
        <v>106</v>
      </c>
      <c r="D92" s="361" t="s">
        <v>106</v>
      </c>
    </row>
    <row r="93" spans="1:4" ht="23.25" customHeight="1">
      <c r="A93" s="577" t="s">
        <v>415</v>
      </c>
      <c r="B93" s="566"/>
      <c r="C93" s="566"/>
      <c r="D93" s="567"/>
    </row>
    <row r="94" spans="1:4">
      <c r="A94" s="377" t="s">
        <v>416</v>
      </c>
      <c r="B94" s="535" t="s">
        <v>173</v>
      </c>
      <c r="C94" s="549" t="s">
        <v>306</v>
      </c>
      <c r="D94" s="549" t="s">
        <v>307</v>
      </c>
    </row>
    <row r="95" spans="1:4">
      <c r="A95" s="383" t="s">
        <v>417</v>
      </c>
      <c r="B95" s="535"/>
      <c r="C95" s="549"/>
      <c r="D95" s="549"/>
    </row>
    <row r="96" spans="1:4">
      <c r="A96" s="383" t="s">
        <v>418</v>
      </c>
      <c r="B96" s="535"/>
      <c r="C96" s="549"/>
      <c r="D96" s="549"/>
    </row>
    <row r="97" spans="1:4">
      <c r="A97" s="383" t="s">
        <v>419</v>
      </c>
      <c r="B97" s="535"/>
      <c r="C97" s="549"/>
      <c r="D97" s="549"/>
    </row>
    <row r="98" spans="1:4">
      <c r="A98" s="383" t="s">
        <v>179</v>
      </c>
      <c r="B98" s="535"/>
      <c r="C98" s="549"/>
      <c r="D98" s="549"/>
    </row>
    <row r="99" spans="1:4">
      <c r="A99" s="383" t="s">
        <v>420</v>
      </c>
      <c r="B99" s="535"/>
      <c r="C99" s="549"/>
      <c r="D99" s="549"/>
    </row>
    <row r="100" spans="1:4">
      <c r="A100" s="383" t="s">
        <v>421</v>
      </c>
      <c r="B100" s="535"/>
      <c r="C100" s="549"/>
      <c r="D100" s="549"/>
    </row>
    <row r="101" spans="1:4">
      <c r="A101" s="380" t="s">
        <v>422</v>
      </c>
      <c r="B101" s="536"/>
      <c r="C101" s="541"/>
      <c r="D101" s="541"/>
    </row>
    <row r="102" spans="1:4" ht="32.25" customHeight="1">
      <c r="A102" s="581" t="s">
        <v>423</v>
      </c>
      <c r="B102" s="564"/>
      <c r="C102" s="564"/>
      <c r="D102" s="565"/>
    </row>
    <row r="103" spans="1:4">
      <c r="A103" s="380" t="s">
        <v>424</v>
      </c>
      <c r="B103" s="384" t="s">
        <v>425</v>
      </c>
      <c r="C103" s="378" t="s">
        <v>106</v>
      </c>
      <c r="D103" s="378" t="s">
        <v>106</v>
      </c>
    </row>
    <row r="104" spans="1:4">
      <c r="A104" s="379" t="s">
        <v>426</v>
      </c>
      <c r="B104" s="544" t="s">
        <v>427</v>
      </c>
      <c r="C104" s="540" t="s">
        <v>428</v>
      </c>
      <c r="D104" s="540" t="s">
        <v>429</v>
      </c>
    </row>
    <row r="105" spans="1:4">
      <c r="A105" s="383" t="s">
        <v>430</v>
      </c>
      <c r="B105" s="548"/>
      <c r="C105" s="549"/>
      <c r="D105" s="549"/>
    </row>
    <row r="106" spans="1:4">
      <c r="A106" s="383" t="s">
        <v>431</v>
      </c>
      <c r="B106" s="548"/>
      <c r="C106" s="549"/>
      <c r="D106" s="549"/>
    </row>
    <row r="107" spans="1:4">
      <c r="A107" s="353" t="s">
        <v>432</v>
      </c>
      <c r="B107" s="548"/>
      <c r="C107" s="549"/>
      <c r="D107" s="549"/>
    </row>
    <row r="108" spans="1:4">
      <c r="A108" s="353" t="s">
        <v>433</v>
      </c>
      <c r="B108" s="548"/>
      <c r="C108" s="549"/>
      <c r="D108" s="549"/>
    </row>
    <row r="109" spans="1:4">
      <c r="A109" s="353" t="s">
        <v>434</v>
      </c>
      <c r="B109" s="548"/>
      <c r="C109" s="549"/>
      <c r="D109" s="549"/>
    </row>
    <row r="110" spans="1:4">
      <c r="A110" s="353" t="s">
        <v>435</v>
      </c>
      <c r="B110" s="548"/>
      <c r="C110" s="549"/>
      <c r="D110" s="549"/>
    </row>
    <row r="111" spans="1:4">
      <c r="A111" s="383" t="s">
        <v>436</v>
      </c>
      <c r="B111" s="548"/>
      <c r="C111" s="549"/>
      <c r="D111" s="549"/>
    </row>
    <row r="112" spans="1:4">
      <c r="A112" s="383" t="s">
        <v>437</v>
      </c>
      <c r="B112" s="548"/>
      <c r="C112" s="549"/>
      <c r="D112" s="549"/>
    </row>
    <row r="113" spans="1:4">
      <c r="A113" s="383" t="s">
        <v>438</v>
      </c>
      <c r="B113" s="548"/>
      <c r="C113" s="549"/>
      <c r="D113" s="549"/>
    </row>
    <row r="114" spans="1:4" ht="14.5" thickBot="1">
      <c r="A114" s="380" t="s">
        <v>439</v>
      </c>
      <c r="B114" s="545"/>
      <c r="C114" s="541"/>
      <c r="D114" s="541"/>
    </row>
    <row r="115" spans="1:4" ht="14.5">
      <c r="A115" s="372" t="s">
        <v>440</v>
      </c>
      <c r="B115" s="362" t="s">
        <v>200</v>
      </c>
      <c r="C115" s="359" t="s">
        <v>441</v>
      </c>
      <c r="D115" s="359" t="s">
        <v>442</v>
      </c>
    </row>
    <row r="116" spans="1:4" ht="27" customHeight="1">
      <c r="A116" s="566" t="s">
        <v>443</v>
      </c>
      <c r="B116" s="566"/>
      <c r="C116" s="566"/>
      <c r="D116" s="567"/>
    </row>
    <row r="117" spans="1:4" ht="14.5">
      <c r="A117" s="385" t="s">
        <v>444</v>
      </c>
      <c r="B117" s="358" t="s">
        <v>201</v>
      </c>
      <c r="C117" s="359" t="s">
        <v>445</v>
      </c>
      <c r="D117" s="359" t="s">
        <v>446</v>
      </c>
    </row>
    <row r="118" spans="1:4" ht="24" customHeight="1">
      <c r="A118" s="566" t="s">
        <v>447</v>
      </c>
      <c r="B118" s="566"/>
      <c r="C118" s="566"/>
      <c r="D118" s="567"/>
    </row>
    <row r="119" spans="1:4">
      <c r="A119" s="386" t="s">
        <v>448</v>
      </c>
      <c r="B119" s="559" t="s">
        <v>449</v>
      </c>
      <c r="C119" s="540" t="s">
        <v>450</v>
      </c>
      <c r="D119" s="540" t="s">
        <v>451</v>
      </c>
    </row>
    <row r="120" spans="1:4">
      <c r="A120" s="349" t="s">
        <v>452</v>
      </c>
      <c r="B120" s="547"/>
      <c r="C120" s="541"/>
      <c r="D120" s="541"/>
    </row>
    <row r="121" spans="1:4" ht="21" customHeight="1">
      <c r="A121" s="566" t="s">
        <v>453</v>
      </c>
      <c r="B121" s="566"/>
      <c r="C121" s="566"/>
      <c r="D121" s="567"/>
    </row>
    <row r="122" spans="1:4">
      <c r="A122" s="360" t="s">
        <v>454</v>
      </c>
      <c r="B122" s="561" t="s">
        <v>241</v>
      </c>
      <c r="C122" s="540" t="s">
        <v>455</v>
      </c>
      <c r="D122" s="540" t="s">
        <v>456</v>
      </c>
    </row>
    <row r="123" spans="1:4">
      <c r="A123" s="245" t="s">
        <v>457</v>
      </c>
      <c r="B123" s="535"/>
      <c r="C123" s="549"/>
      <c r="D123" s="549"/>
    </row>
    <row r="124" spans="1:4" ht="28">
      <c r="A124" s="351" t="s">
        <v>458</v>
      </c>
      <c r="B124" s="536"/>
      <c r="C124" s="541"/>
      <c r="D124" s="541"/>
    </row>
    <row r="125" spans="1:4" ht="33.75" customHeight="1">
      <c r="A125" s="564" t="s">
        <v>459</v>
      </c>
      <c r="B125" s="564"/>
      <c r="C125" s="564"/>
      <c r="D125" s="565"/>
    </row>
    <row r="126" spans="1:4">
      <c r="A126" s="245" t="s">
        <v>460</v>
      </c>
      <c r="B126" s="563" t="s">
        <v>218</v>
      </c>
      <c r="C126" s="562" t="s">
        <v>461</v>
      </c>
      <c r="D126" s="562" t="s">
        <v>462</v>
      </c>
    </row>
    <row r="127" spans="1:4">
      <c r="A127" s="245" t="s">
        <v>463</v>
      </c>
      <c r="B127" s="535"/>
      <c r="C127" s="549"/>
      <c r="D127" s="549"/>
    </row>
    <row r="128" spans="1:4">
      <c r="A128" s="245" t="s">
        <v>464</v>
      </c>
      <c r="B128" s="535"/>
      <c r="C128" s="549"/>
      <c r="D128" s="549"/>
    </row>
    <row r="129" spans="1:4">
      <c r="A129" s="245" t="s">
        <v>465</v>
      </c>
      <c r="B129" s="535"/>
      <c r="C129" s="549"/>
      <c r="D129" s="549"/>
    </row>
    <row r="130" spans="1:4">
      <c r="A130" s="245" t="s">
        <v>466</v>
      </c>
      <c r="B130" s="535"/>
      <c r="C130" s="549"/>
      <c r="D130" s="549"/>
    </row>
    <row r="131" spans="1:4">
      <c r="A131" s="245" t="s">
        <v>467</v>
      </c>
      <c r="B131" s="535"/>
      <c r="C131" s="549"/>
      <c r="D131" s="549"/>
    </row>
    <row r="132" spans="1:4">
      <c r="A132" s="245" t="s">
        <v>468</v>
      </c>
      <c r="B132" s="535"/>
      <c r="C132" s="549"/>
      <c r="D132" s="549"/>
    </row>
    <row r="133" spans="1:4">
      <c r="A133" s="245" t="s">
        <v>469</v>
      </c>
      <c r="B133" s="535"/>
      <c r="C133" s="549"/>
      <c r="D133" s="549"/>
    </row>
    <row r="134" spans="1:4">
      <c r="A134" s="245" t="s">
        <v>470</v>
      </c>
      <c r="B134" s="535"/>
      <c r="C134" s="549"/>
      <c r="D134" s="549"/>
    </row>
    <row r="135" spans="1:4">
      <c r="A135" s="245" t="s">
        <v>471</v>
      </c>
      <c r="B135" s="535"/>
      <c r="C135" s="549"/>
      <c r="D135" s="549"/>
    </row>
    <row r="136" spans="1:4" ht="14.5" thickBot="1">
      <c r="A136" s="351" t="s">
        <v>472</v>
      </c>
      <c r="B136" s="536"/>
      <c r="C136" s="541"/>
      <c r="D136" s="541"/>
    </row>
    <row r="137" spans="1:4">
      <c r="A137" s="360" t="s">
        <v>473</v>
      </c>
      <c r="B137" s="561" t="s">
        <v>474</v>
      </c>
      <c r="C137" s="540" t="s">
        <v>475</v>
      </c>
      <c r="D137" s="540" t="s">
        <v>476</v>
      </c>
    </row>
    <row r="138" spans="1:4">
      <c r="A138" s="245" t="s">
        <v>477</v>
      </c>
      <c r="B138" s="535"/>
      <c r="C138" s="549"/>
      <c r="D138" s="549"/>
    </row>
    <row r="139" spans="1:4" ht="14.5" thickBot="1">
      <c r="A139" s="351" t="s">
        <v>478</v>
      </c>
      <c r="B139" s="536"/>
      <c r="C139" s="541"/>
      <c r="D139" s="541"/>
    </row>
    <row r="140" spans="1:4">
      <c r="A140" s="360" t="s">
        <v>479</v>
      </c>
      <c r="B140" s="561" t="s">
        <v>480</v>
      </c>
      <c r="C140" s="540" t="s">
        <v>481</v>
      </c>
      <c r="D140" s="540" t="s">
        <v>482</v>
      </c>
    </row>
    <row r="141" spans="1:4">
      <c r="A141" s="245" t="s">
        <v>483</v>
      </c>
      <c r="B141" s="535"/>
      <c r="C141" s="549"/>
      <c r="D141" s="549"/>
    </row>
    <row r="142" spans="1:4">
      <c r="A142" s="351" t="s">
        <v>484</v>
      </c>
      <c r="B142" s="536"/>
      <c r="C142" s="541"/>
      <c r="D142" s="541"/>
    </row>
    <row r="143" spans="1:4" ht="26.25" customHeight="1">
      <c r="A143" s="566" t="s">
        <v>485</v>
      </c>
      <c r="B143" s="566"/>
      <c r="C143" s="566"/>
      <c r="D143" s="567"/>
    </row>
    <row r="144" spans="1:4">
      <c r="A144" s="377" t="s">
        <v>486</v>
      </c>
      <c r="B144" s="535" t="s">
        <v>487</v>
      </c>
      <c r="C144" s="549" t="s">
        <v>488</v>
      </c>
      <c r="D144" s="549" t="s">
        <v>489</v>
      </c>
    </row>
    <row r="145" spans="1:4">
      <c r="A145" s="245" t="s">
        <v>490</v>
      </c>
      <c r="B145" s="535"/>
      <c r="C145" s="549"/>
      <c r="D145" s="549"/>
    </row>
    <row r="146" spans="1:4">
      <c r="A146" s="245" t="s">
        <v>491</v>
      </c>
      <c r="B146" s="535"/>
      <c r="C146" s="549"/>
      <c r="D146" s="549"/>
    </row>
    <row r="147" spans="1:4">
      <c r="A147" s="245" t="s">
        <v>492</v>
      </c>
      <c r="B147" s="535"/>
      <c r="C147" s="549"/>
      <c r="D147" s="549"/>
    </row>
    <row r="148" spans="1:4">
      <c r="A148" s="245" t="s">
        <v>493</v>
      </c>
      <c r="B148" s="535"/>
      <c r="C148" s="549"/>
      <c r="D148" s="549"/>
    </row>
    <row r="149" spans="1:4">
      <c r="A149" s="245" t="s">
        <v>494</v>
      </c>
      <c r="B149" s="535"/>
      <c r="C149" s="549"/>
      <c r="D149" s="549"/>
    </row>
    <row r="150" spans="1:4" ht="28">
      <c r="A150" s="245" t="s">
        <v>495</v>
      </c>
      <c r="B150" s="535"/>
      <c r="C150" s="549"/>
      <c r="D150" s="549"/>
    </row>
    <row r="151" spans="1:4" ht="14.5" thickBot="1">
      <c r="A151" s="351" t="s">
        <v>496</v>
      </c>
      <c r="B151" s="536"/>
      <c r="C151" s="541"/>
      <c r="D151" s="541"/>
    </row>
    <row r="152" spans="1:4" ht="21.75" customHeight="1" thickBot="1">
      <c r="A152" s="570" t="s">
        <v>497</v>
      </c>
      <c r="B152" s="571"/>
      <c r="C152" s="571"/>
      <c r="D152" s="572"/>
    </row>
    <row r="153" spans="1:4">
      <c r="A153" s="363" t="s">
        <v>498</v>
      </c>
      <c r="B153" s="561" t="s">
        <v>499</v>
      </c>
      <c r="C153" s="540" t="s">
        <v>500</v>
      </c>
      <c r="D153" s="540" t="s">
        <v>501</v>
      </c>
    </row>
    <row r="154" spans="1:4" ht="14.5" thickBot="1">
      <c r="A154" s="378" t="s">
        <v>502</v>
      </c>
      <c r="B154" s="536"/>
      <c r="C154" s="541"/>
      <c r="D154" s="541"/>
    </row>
    <row r="155" spans="1:4" ht="24" customHeight="1" thickBot="1">
      <c r="A155" s="551" t="s">
        <v>503</v>
      </c>
      <c r="B155" s="568"/>
      <c r="C155" s="568"/>
      <c r="D155" s="569"/>
    </row>
    <row r="156" spans="1:4" ht="28.5" customHeight="1" thickBot="1">
      <c r="A156" s="566" t="s">
        <v>504</v>
      </c>
      <c r="B156" s="566"/>
      <c r="C156" s="566"/>
      <c r="D156" s="567"/>
    </row>
    <row r="157" spans="1:4">
      <c r="A157" s="363" t="s">
        <v>505</v>
      </c>
      <c r="B157" s="561" t="s">
        <v>266</v>
      </c>
      <c r="C157" s="540" t="s">
        <v>506</v>
      </c>
      <c r="D157" s="540" t="s">
        <v>507</v>
      </c>
    </row>
    <row r="158" spans="1:4" ht="28">
      <c r="A158" s="364" t="s">
        <v>508</v>
      </c>
      <c r="B158" s="535"/>
      <c r="C158" s="549"/>
      <c r="D158" s="549"/>
    </row>
    <row r="159" spans="1:4">
      <c r="A159" s="364" t="s">
        <v>509</v>
      </c>
      <c r="B159" s="535"/>
      <c r="C159" s="549"/>
      <c r="D159" s="549"/>
    </row>
    <row r="160" spans="1:4" ht="28.5" thickBot="1">
      <c r="A160" s="378" t="s">
        <v>510</v>
      </c>
      <c r="B160" s="536"/>
      <c r="C160" s="541"/>
      <c r="D160" s="541"/>
    </row>
    <row r="161" spans="1:4" ht="29.25" customHeight="1" thickBot="1">
      <c r="A161" s="361" t="s">
        <v>511</v>
      </c>
      <c r="B161" s="381" t="s">
        <v>512</v>
      </c>
      <c r="C161" s="361" t="s">
        <v>106</v>
      </c>
      <c r="D161" s="361" t="s">
        <v>106</v>
      </c>
    </row>
    <row r="162" spans="1:4">
      <c r="A162" s="360" t="s">
        <v>513</v>
      </c>
      <c r="B162" s="561" t="s">
        <v>514</v>
      </c>
      <c r="C162" s="540" t="s">
        <v>515</v>
      </c>
      <c r="D162" s="540" t="s">
        <v>516</v>
      </c>
    </row>
    <row r="163" spans="1:4" ht="28">
      <c r="A163" s="245" t="s">
        <v>517</v>
      </c>
      <c r="B163" s="535"/>
      <c r="C163" s="549"/>
      <c r="D163" s="549"/>
    </row>
    <row r="164" spans="1:4">
      <c r="A164" s="245" t="s">
        <v>518</v>
      </c>
      <c r="B164" s="535"/>
      <c r="C164" s="549"/>
      <c r="D164" s="549"/>
    </row>
    <row r="165" spans="1:4" ht="48" customHeight="1">
      <c r="A165" s="245" t="s">
        <v>519</v>
      </c>
      <c r="B165" s="535"/>
      <c r="C165" s="549"/>
      <c r="D165" s="549"/>
    </row>
    <row r="166" spans="1:4">
      <c r="A166" s="245" t="s">
        <v>520</v>
      </c>
      <c r="B166" s="535"/>
      <c r="C166" s="549"/>
      <c r="D166" s="549"/>
    </row>
    <row r="167" spans="1:4" ht="28">
      <c r="A167" s="245" t="s">
        <v>521</v>
      </c>
      <c r="B167" s="535"/>
      <c r="C167" s="549"/>
      <c r="D167" s="549"/>
    </row>
    <row r="168" spans="1:4" ht="28">
      <c r="A168" s="245" t="s">
        <v>522</v>
      </c>
      <c r="B168" s="535"/>
      <c r="C168" s="549"/>
      <c r="D168" s="549"/>
    </row>
    <row r="169" spans="1:4" ht="28.5" thickBot="1">
      <c r="A169" s="351" t="s">
        <v>523</v>
      </c>
      <c r="B169" s="536"/>
      <c r="C169" s="541"/>
      <c r="D169" s="541"/>
    </row>
    <row r="170" spans="1:4" ht="22.5" customHeight="1" thickBot="1">
      <c r="A170" s="551" t="s">
        <v>524</v>
      </c>
      <c r="B170" s="551"/>
      <c r="C170" s="551"/>
      <c r="D170" s="573"/>
    </row>
    <row r="171" spans="1:4" ht="22.5" customHeight="1" thickBot="1">
      <c r="A171" s="574" t="s">
        <v>525</v>
      </c>
      <c r="B171" s="575"/>
      <c r="C171" s="575"/>
      <c r="D171" s="576"/>
    </row>
    <row r="172" spans="1:4" ht="14.5">
      <c r="A172" s="387" t="s">
        <v>526</v>
      </c>
      <c r="B172" s="363" t="s">
        <v>277</v>
      </c>
      <c r="C172" s="388" t="s">
        <v>527</v>
      </c>
      <c r="D172" s="389" t="s">
        <v>528</v>
      </c>
    </row>
    <row r="173" spans="1:4">
      <c r="A173" s="390" t="s">
        <v>529</v>
      </c>
      <c r="B173" s="364" t="s">
        <v>512</v>
      </c>
      <c r="C173" s="364" t="s">
        <v>106</v>
      </c>
      <c r="D173" s="391" t="s">
        <v>106</v>
      </c>
    </row>
    <row r="174" spans="1:4" ht="28.5" thickBot="1">
      <c r="A174" s="392" t="s">
        <v>530</v>
      </c>
      <c r="B174" s="378" t="s">
        <v>531</v>
      </c>
      <c r="C174" s="378" t="s">
        <v>106</v>
      </c>
      <c r="D174" s="393"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6" sqref="A6:D6"/>
    </sheetView>
  </sheetViews>
  <sheetFormatPr defaultColWidth="8.7265625" defaultRowHeight="14"/>
  <cols>
    <col min="1" max="1" width="20.7265625" style="9" customWidth="1"/>
    <col min="2" max="2" width="29.81640625" style="9" customWidth="1"/>
    <col min="3" max="3" width="24.26953125" style="9" customWidth="1"/>
    <col min="4" max="4" width="43.26953125" style="9" customWidth="1"/>
    <col min="5" max="16384" width="8.7265625" style="9"/>
  </cols>
  <sheetData>
    <row r="1" spans="1:6">
      <c r="A1" s="582" t="s">
        <v>532</v>
      </c>
      <c r="B1" s="583"/>
      <c r="C1" s="583"/>
      <c r="D1" s="584"/>
      <c r="E1" s="8"/>
    </row>
    <row r="2" spans="1:6" ht="45" customHeight="1">
      <c r="A2" s="10" t="s">
        <v>533</v>
      </c>
      <c r="B2" s="460">
        <v>45560</v>
      </c>
      <c r="C2" s="10" t="s">
        <v>534</v>
      </c>
      <c r="D2" s="11" t="s">
        <v>1279</v>
      </c>
    </row>
    <row r="3" spans="1:6" ht="44.25" customHeight="1">
      <c r="A3" s="10" t="s">
        <v>535</v>
      </c>
      <c r="B3" s="11" t="s">
        <v>1283</v>
      </c>
      <c r="C3" s="12" t="s">
        <v>536</v>
      </c>
      <c r="D3" s="11" t="s">
        <v>1280</v>
      </c>
    </row>
    <row r="4" spans="1:6" ht="44.25" customHeight="1">
      <c r="A4" s="10" t="s">
        <v>537</v>
      </c>
      <c r="B4" s="11" t="s">
        <v>1277</v>
      </c>
      <c r="C4" s="10" t="s">
        <v>538</v>
      </c>
      <c r="D4" s="11" t="s">
        <v>1281</v>
      </c>
    </row>
    <row r="5" spans="1:6" ht="64.5" customHeight="1">
      <c r="A5" s="10" t="s">
        <v>539</v>
      </c>
      <c r="B5" s="11" t="s">
        <v>1278</v>
      </c>
      <c r="C5" s="12" t="s">
        <v>540</v>
      </c>
      <c r="D5" s="11" t="s">
        <v>1282</v>
      </c>
    </row>
    <row r="6" spans="1:6">
      <c r="A6" s="582" t="s">
        <v>541</v>
      </c>
      <c r="B6" s="583"/>
      <c r="C6" s="583"/>
      <c r="D6" s="584"/>
      <c r="F6" s="13"/>
    </row>
    <row r="7" spans="1:6" ht="114.65" customHeight="1">
      <c r="A7" s="499"/>
      <c r="B7" s="500"/>
      <c r="C7" s="500"/>
      <c r="D7" s="50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4"/>
    <col min="2" max="2" width="14.54296875" style="14" customWidth="1"/>
    <col min="3" max="3" width="14.453125" style="14" customWidth="1"/>
    <col min="4" max="4" width="6.54296875" style="14" customWidth="1"/>
    <col min="5" max="5" width="7.453125" style="14" customWidth="1"/>
    <col min="6" max="6" width="9.81640625" style="14" customWidth="1"/>
    <col min="7" max="7" width="6" style="14" customWidth="1"/>
    <col min="8" max="8" width="6.26953125" style="14" customWidth="1"/>
    <col min="9" max="9" width="13" style="14" customWidth="1"/>
    <col min="10" max="16384" width="9.1796875" style="14"/>
  </cols>
  <sheetData>
    <row r="1" spans="1:12" ht="25.5" customHeight="1">
      <c r="A1" s="588" t="s">
        <v>542</v>
      </c>
      <c r="B1" s="588" t="s">
        <v>543</v>
      </c>
      <c r="C1" s="588" t="s">
        <v>544</v>
      </c>
      <c r="D1" s="585" t="s">
        <v>545</v>
      </c>
      <c r="E1" s="586"/>
      <c r="F1" s="586"/>
      <c r="G1" s="586"/>
      <c r="H1" s="587"/>
      <c r="I1" s="588" t="s">
        <v>541</v>
      </c>
    </row>
    <row r="2" spans="1:12" ht="42.75" customHeight="1">
      <c r="A2" s="589"/>
      <c r="B2" s="589"/>
      <c r="C2" s="589"/>
      <c r="D2" s="15" t="s">
        <v>546</v>
      </c>
      <c r="E2" s="15" t="s">
        <v>547</v>
      </c>
      <c r="F2" s="15" t="s">
        <v>548</v>
      </c>
      <c r="G2" s="15" t="s">
        <v>549</v>
      </c>
      <c r="H2" s="15" t="s">
        <v>550</v>
      </c>
      <c r="I2" s="589"/>
    </row>
    <row r="3" spans="1:12" ht="98.25" customHeight="1">
      <c r="A3" s="53"/>
      <c r="B3" s="16" t="s">
        <v>388</v>
      </c>
      <c r="C3" s="53"/>
      <c r="D3" s="53"/>
      <c r="E3" s="53"/>
      <c r="F3" s="53"/>
      <c r="G3" s="53"/>
      <c r="H3" s="53"/>
      <c r="I3" s="53"/>
      <c r="L3" s="14" t="s">
        <v>551</v>
      </c>
    </row>
    <row r="4" spans="1:12" ht="98.25" customHeight="1">
      <c r="A4" s="53"/>
      <c r="B4" s="16" t="s">
        <v>201</v>
      </c>
      <c r="C4" s="53"/>
      <c r="D4" s="53"/>
      <c r="E4" s="53"/>
      <c r="F4" s="53"/>
      <c r="G4" s="53"/>
      <c r="H4" s="53"/>
      <c r="I4" s="53"/>
      <c r="L4" s="14" t="s">
        <v>551</v>
      </c>
    </row>
    <row r="5" spans="1:12" ht="98.25" customHeight="1">
      <c r="A5" s="53"/>
      <c r="B5" s="16" t="s">
        <v>449</v>
      </c>
      <c r="C5" s="53"/>
      <c r="D5" s="53"/>
      <c r="E5" s="53"/>
      <c r="F5" s="53"/>
      <c r="G5" s="53"/>
      <c r="H5" s="53"/>
      <c r="I5" s="53"/>
      <c r="L5" s="14" t="s">
        <v>551</v>
      </c>
    </row>
    <row r="6" spans="1:12" ht="98.25" customHeight="1">
      <c r="A6" s="53"/>
      <c r="B6" s="16" t="s">
        <v>277</v>
      </c>
      <c r="C6" s="53"/>
      <c r="D6" s="53"/>
      <c r="E6" s="53"/>
      <c r="F6" s="53"/>
      <c r="G6" s="53"/>
      <c r="H6" s="53"/>
      <c r="I6" s="53"/>
      <c r="L6" s="14" t="s">
        <v>551</v>
      </c>
    </row>
    <row r="7" spans="1:12" ht="98.25" customHeight="1">
      <c r="A7" s="53"/>
      <c r="B7" s="16" t="s">
        <v>552</v>
      </c>
      <c r="C7" s="53"/>
      <c r="D7" s="53"/>
      <c r="E7" s="53"/>
      <c r="F7" s="53"/>
      <c r="G7" s="53"/>
      <c r="H7" s="53"/>
      <c r="I7" s="53"/>
      <c r="L7" s="14" t="s">
        <v>551</v>
      </c>
    </row>
    <row r="8" spans="1:12" ht="98.25" customHeight="1">
      <c r="A8" s="53"/>
      <c r="B8" s="16" t="s">
        <v>553</v>
      </c>
      <c r="C8" s="53"/>
      <c r="D8" s="53"/>
      <c r="E8" s="53"/>
      <c r="F8" s="53"/>
      <c r="G8" s="53"/>
      <c r="H8" s="53"/>
      <c r="I8" s="53"/>
    </row>
    <row r="9" spans="1:12" ht="98.25" customHeight="1">
      <c r="A9" s="53"/>
      <c r="B9" s="16" t="s">
        <v>338</v>
      </c>
      <c r="C9" s="53"/>
      <c r="D9" s="53"/>
      <c r="E9" s="53"/>
      <c r="F9" s="53"/>
      <c r="G9" s="53"/>
      <c r="H9" s="53"/>
      <c r="I9" s="53"/>
      <c r="L9" s="14" t="s">
        <v>554</v>
      </c>
    </row>
    <row r="10" spans="1:12" ht="98.25" customHeight="1">
      <c r="A10" s="53"/>
      <c r="B10" s="16" t="s">
        <v>514</v>
      </c>
      <c r="C10" s="53"/>
      <c r="D10" s="53"/>
      <c r="E10" s="53"/>
      <c r="F10" s="53"/>
      <c r="G10" s="53"/>
      <c r="H10" s="53"/>
      <c r="I10" s="53"/>
      <c r="L10" s="14" t="s">
        <v>551</v>
      </c>
    </row>
    <row r="11" spans="1:12" ht="98.25" customHeight="1">
      <c r="A11" s="53"/>
      <c r="B11" s="16" t="s">
        <v>499</v>
      </c>
      <c r="C11" s="53"/>
      <c r="D11" s="53"/>
      <c r="E11" s="53"/>
      <c r="F11" s="53"/>
      <c r="G11" s="53"/>
      <c r="H11" s="53"/>
      <c r="I11" s="53"/>
      <c r="L11" s="14" t="s">
        <v>555</v>
      </c>
    </row>
    <row r="12" spans="1:12" ht="98.25" customHeight="1">
      <c r="A12" s="53"/>
      <c r="B12" s="16" t="s">
        <v>480</v>
      </c>
      <c r="C12" s="53"/>
      <c r="D12" s="53"/>
      <c r="E12" s="53"/>
      <c r="F12" s="53"/>
      <c r="G12" s="53"/>
      <c r="H12" s="53"/>
      <c r="I12" s="53"/>
      <c r="L12" s="14" t="s">
        <v>551</v>
      </c>
    </row>
    <row r="13" spans="1:12" ht="98.25" customHeight="1">
      <c r="A13" s="53"/>
      <c r="B13" s="16" t="s">
        <v>241</v>
      </c>
      <c r="C13" s="53"/>
      <c r="D13" s="53"/>
      <c r="E13" s="53"/>
      <c r="F13" s="53"/>
      <c r="G13" s="53"/>
      <c r="H13" s="53"/>
      <c r="I13" s="53"/>
      <c r="L13" s="14" t="s">
        <v>551</v>
      </c>
    </row>
    <row r="14" spans="1:12" ht="98.25" customHeight="1">
      <c r="A14" s="53"/>
      <c r="B14" s="16" t="s">
        <v>474</v>
      </c>
      <c r="C14" s="53"/>
      <c r="D14" s="53"/>
      <c r="E14" s="53"/>
      <c r="F14" s="53"/>
      <c r="G14" s="53"/>
      <c r="H14" s="53"/>
      <c r="I14" s="53"/>
      <c r="L14" s="14" t="s">
        <v>551</v>
      </c>
    </row>
    <row r="15" spans="1:12" ht="98.25" customHeight="1">
      <c r="A15" s="53"/>
      <c r="B15" s="16" t="s">
        <v>218</v>
      </c>
      <c r="C15" s="53"/>
      <c r="D15" s="53"/>
      <c r="E15" s="53"/>
      <c r="F15" s="53"/>
      <c r="G15" s="53"/>
      <c r="H15" s="53"/>
      <c r="I15" s="53"/>
      <c r="L15" s="14" t="s">
        <v>551</v>
      </c>
    </row>
    <row r="16" spans="1:12" ht="98.25" customHeight="1">
      <c r="A16" s="53"/>
      <c r="B16" s="16" t="s">
        <v>108</v>
      </c>
      <c r="C16" s="53"/>
      <c r="D16" s="53"/>
      <c r="E16" s="53"/>
      <c r="F16" s="53"/>
      <c r="G16" s="53"/>
      <c r="H16" s="53"/>
      <c r="I16" s="53"/>
      <c r="L16" s="14" t="s">
        <v>551</v>
      </c>
    </row>
    <row r="17" spans="1:12" ht="98.25" customHeight="1">
      <c r="A17" s="53"/>
      <c r="B17" s="16" t="s">
        <v>143</v>
      </c>
      <c r="C17" s="53"/>
      <c r="D17" s="53"/>
      <c r="E17" s="53"/>
      <c r="F17" s="53"/>
      <c r="G17" s="53"/>
      <c r="H17" s="53"/>
      <c r="I17" s="53"/>
      <c r="L17" s="14" t="s">
        <v>551</v>
      </c>
    </row>
    <row r="18" spans="1:12" ht="98.25" customHeight="1">
      <c r="A18" s="53"/>
      <c r="B18" s="16" t="s">
        <v>266</v>
      </c>
      <c r="C18" s="53"/>
      <c r="D18" s="53"/>
      <c r="E18" s="53"/>
      <c r="F18" s="53"/>
      <c r="G18" s="53"/>
      <c r="H18" s="53"/>
      <c r="I18" s="53"/>
      <c r="L18" s="14" t="s">
        <v>551</v>
      </c>
    </row>
    <row r="19" spans="1:12" ht="98.25" customHeight="1">
      <c r="A19" s="53"/>
      <c r="B19" s="16" t="s">
        <v>322</v>
      </c>
      <c r="C19" s="53"/>
      <c r="D19" s="53"/>
      <c r="E19" s="53"/>
      <c r="F19" s="53"/>
      <c r="G19" s="53"/>
      <c r="H19" s="53"/>
      <c r="I19" s="53"/>
      <c r="L19" s="14" t="s">
        <v>551</v>
      </c>
    </row>
    <row r="20" spans="1:12" ht="98.25" customHeight="1">
      <c r="A20" s="53"/>
      <c r="B20" s="16" t="s">
        <v>360</v>
      </c>
      <c r="C20" s="53"/>
      <c r="D20" s="53"/>
      <c r="E20" s="53"/>
      <c r="F20" s="53"/>
      <c r="G20" s="53"/>
      <c r="H20" s="53"/>
      <c r="I20" s="53"/>
      <c r="L20" s="14" t="s">
        <v>551</v>
      </c>
    </row>
    <row r="21" spans="1:12" ht="98.25" customHeight="1">
      <c r="A21" s="53"/>
      <c r="B21" s="16" t="s">
        <v>487</v>
      </c>
      <c r="C21" s="53"/>
      <c r="D21" s="53"/>
      <c r="E21" s="53"/>
      <c r="F21" s="53"/>
      <c r="G21" s="53"/>
      <c r="H21" s="53"/>
      <c r="I21" s="53"/>
      <c r="L21" s="14" t="s">
        <v>551</v>
      </c>
    </row>
    <row r="22" spans="1:12" ht="98.25" customHeight="1">
      <c r="A22" s="53"/>
      <c r="B22" s="16" t="s">
        <v>330</v>
      </c>
      <c r="C22" s="53"/>
      <c r="D22" s="53"/>
      <c r="E22" s="53"/>
      <c r="F22" s="53"/>
      <c r="G22" s="53"/>
      <c r="H22" s="53"/>
      <c r="I22" s="53"/>
      <c r="L22" s="14" t="s">
        <v>551</v>
      </c>
    </row>
    <row r="23" spans="1:12" ht="98.25" customHeight="1">
      <c r="A23" s="53"/>
      <c r="B23" s="16" t="s">
        <v>133</v>
      </c>
      <c r="C23" s="53"/>
      <c r="D23" s="53"/>
      <c r="E23" s="53"/>
      <c r="F23" s="53"/>
      <c r="G23" s="53"/>
      <c r="H23" s="53"/>
      <c r="I23" s="53"/>
      <c r="L23" s="14" t="s">
        <v>551</v>
      </c>
    </row>
    <row r="24" spans="1:12" ht="98.25" customHeight="1">
      <c r="A24" s="53"/>
      <c r="B24" s="16" t="s">
        <v>147</v>
      </c>
      <c r="C24" s="53"/>
      <c r="D24" s="53"/>
      <c r="E24" s="53"/>
      <c r="F24" s="53"/>
      <c r="G24" s="53"/>
      <c r="H24" s="53"/>
      <c r="I24" s="53"/>
      <c r="L24" s="14" t="s">
        <v>551</v>
      </c>
    </row>
    <row r="25" spans="1:12" ht="98.25" customHeight="1">
      <c r="A25" s="53"/>
      <c r="B25" s="16" t="s">
        <v>173</v>
      </c>
      <c r="C25" s="53"/>
      <c r="D25" s="53"/>
      <c r="E25" s="53"/>
      <c r="F25" s="53"/>
      <c r="G25" s="53"/>
      <c r="H25" s="53"/>
      <c r="I25" s="53"/>
      <c r="L25" s="14" t="s">
        <v>551</v>
      </c>
    </row>
    <row r="26" spans="1:12" ht="98.25" customHeight="1">
      <c r="A26" s="53"/>
      <c r="B26" s="16" t="s">
        <v>427</v>
      </c>
      <c r="C26" s="53"/>
      <c r="D26" s="53"/>
      <c r="E26" s="53"/>
      <c r="F26" s="53"/>
      <c r="G26" s="53"/>
      <c r="H26" s="53"/>
      <c r="I26" s="53"/>
      <c r="L26" s="14" t="s">
        <v>551</v>
      </c>
    </row>
    <row r="27" spans="1:12" ht="98.25" customHeight="1">
      <c r="A27" s="53"/>
      <c r="B27" s="16" t="s">
        <v>200</v>
      </c>
      <c r="C27" s="53"/>
      <c r="D27" s="53"/>
      <c r="E27" s="53"/>
      <c r="F27" s="53"/>
      <c r="G27" s="53"/>
      <c r="H27" s="53"/>
      <c r="I27" s="53"/>
      <c r="L27" s="14"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38D1-035C-4D5A-A6F2-EE7876D572FD}">
  <dimension ref="A1:W33"/>
  <sheetViews>
    <sheetView topLeftCell="A17" zoomScale="85" zoomScaleNormal="85" workbookViewId="0">
      <selection activeCell="D24" sqref="D24:M24"/>
    </sheetView>
  </sheetViews>
  <sheetFormatPr defaultColWidth="8.7265625" defaultRowHeight="14.5"/>
  <cols>
    <col min="1" max="1" width="14.81640625" style="17" customWidth="1"/>
    <col min="2" max="2" width="25.1796875" style="17" customWidth="1"/>
    <col min="3" max="3" width="33.81640625" style="17" customWidth="1"/>
    <col min="4" max="4" width="6.81640625" style="17" customWidth="1"/>
    <col min="5" max="5" width="7.54296875" style="17" customWidth="1"/>
    <col min="6" max="6" width="6.81640625" style="17" customWidth="1"/>
    <col min="7" max="7" width="7.1796875" style="17" customWidth="1"/>
    <col min="8" max="9" width="7" style="17" customWidth="1"/>
    <col min="10" max="10" width="7.1796875" style="17" customWidth="1"/>
    <col min="11" max="11" width="7.26953125" style="17" customWidth="1"/>
    <col min="12" max="12" width="6.81640625" style="17" customWidth="1"/>
    <col min="13" max="13" width="6.453125" style="17" customWidth="1"/>
    <col min="14" max="14" width="17.54296875" style="17" customWidth="1"/>
    <col min="15" max="15" width="36.54296875" style="28" customWidth="1"/>
    <col min="16" max="16384" width="8.7265625" style="17"/>
  </cols>
  <sheetData>
    <row r="1" spans="1:23" ht="15" customHeight="1">
      <c r="A1" s="624" t="s">
        <v>556</v>
      </c>
      <c r="B1" s="625"/>
      <c r="C1" s="625"/>
      <c r="D1" s="625"/>
      <c r="E1" s="625"/>
      <c r="F1" s="625"/>
      <c r="G1" s="625"/>
      <c r="H1" s="625"/>
      <c r="I1" s="625"/>
      <c r="J1" s="625"/>
      <c r="K1" s="625"/>
      <c r="L1" s="625"/>
      <c r="M1" s="625"/>
      <c r="N1" s="626"/>
      <c r="O1" s="56" t="s">
        <v>557</v>
      </c>
    </row>
    <row r="2" spans="1:23" ht="17.25" customHeight="1">
      <c r="A2" s="627" t="s">
        <v>558</v>
      </c>
      <c r="B2" s="628"/>
      <c r="C2" s="628"/>
      <c r="D2" s="628"/>
      <c r="E2" s="628"/>
      <c r="F2" s="628"/>
      <c r="G2" s="628"/>
      <c r="H2" s="628"/>
      <c r="I2" s="628"/>
      <c r="J2" s="628"/>
      <c r="K2" s="628"/>
      <c r="L2" s="628"/>
      <c r="M2" s="628"/>
      <c r="N2" s="629"/>
      <c r="O2" s="24"/>
    </row>
    <row r="3" spans="1:23" ht="50.5" customHeight="1">
      <c r="A3" s="590" t="s">
        <v>559</v>
      </c>
      <c r="B3" s="630"/>
      <c r="C3" s="630"/>
      <c r="D3" s="630"/>
      <c r="E3" s="630"/>
      <c r="F3" s="630"/>
      <c r="G3" s="630"/>
      <c r="H3" s="630"/>
      <c r="I3" s="630"/>
      <c r="J3" s="630"/>
      <c r="K3" s="630"/>
      <c r="L3" s="630"/>
      <c r="M3" s="630"/>
      <c r="N3" s="631"/>
      <c r="O3" s="24"/>
    </row>
    <row r="4" spans="1:23" ht="15" customHeight="1">
      <c r="A4" s="602" t="s">
        <v>560</v>
      </c>
      <c r="B4" s="603"/>
      <c r="C4" s="603"/>
      <c r="D4" s="603"/>
      <c r="E4" s="603"/>
      <c r="F4" s="603"/>
      <c r="G4" s="603"/>
      <c r="H4" s="603"/>
      <c r="I4" s="603"/>
      <c r="J4" s="603"/>
      <c r="K4" s="603"/>
      <c r="L4" s="603"/>
      <c r="M4" s="603"/>
      <c r="N4" s="604"/>
      <c r="O4" s="24"/>
    </row>
    <row r="5" spans="1:23" s="18" customFormat="1" ht="50.25" customHeight="1">
      <c r="A5" s="476"/>
      <c r="B5" s="477"/>
      <c r="C5" s="477"/>
      <c r="D5" s="477"/>
      <c r="E5" s="477"/>
      <c r="F5" s="477"/>
      <c r="G5" s="477"/>
      <c r="H5" s="477"/>
      <c r="I5" s="477"/>
      <c r="J5" s="477"/>
      <c r="K5" s="477"/>
      <c r="L5" s="477"/>
      <c r="M5" s="477"/>
      <c r="N5" s="478"/>
      <c r="O5" s="24"/>
    </row>
    <row r="6" spans="1:23" s="19" customFormat="1" ht="18.649999999999999" customHeight="1">
      <c r="A6" s="48" t="s">
        <v>561</v>
      </c>
      <c r="B6" s="49"/>
      <c r="C6" s="49"/>
      <c r="D6" s="49"/>
      <c r="E6" s="49"/>
      <c r="F6" s="49"/>
      <c r="G6" s="49"/>
      <c r="H6" s="49"/>
      <c r="I6" s="49"/>
      <c r="J6" s="49"/>
      <c r="K6" s="49"/>
      <c r="L6" s="49"/>
      <c r="M6" s="49"/>
      <c r="N6" s="50"/>
      <c r="O6" s="57"/>
    </row>
    <row r="7" spans="1:23" ht="58.5" customHeight="1">
      <c r="A7" s="30" t="s">
        <v>601</v>
      </c>
      <c r="B7" s="622"/>
      <c r="C7" s="623"/>
      <c r="D7" s="611" t="s">
        <v>602</v>
      </c>
      <c r="E7" s="612"/>
      <c r="F7" s="613"/>
      <c r="G7" s="614"/>
      <c r="H7" s="614"/>
      <c r="I7" s="614"/>
      <c r="J7" s="614"/>
      <c r="K7" s="614"/>
      <c r="L7" s="614"/>
      <c r="M7" s="614"/>
      <c r="N7" s="615"/>
      <c r="O7" s="58"/>
    </row>
    <row r="8" spans="1:23" ht="75" customHeight="1">
      <c r="A8" s="609" t="s">
        <v>563</v>
      </c>
      <c r="B8" s="610"/>
      <c r="C8" s="610"/>
      <c r="D8" s="611" t="s">
        <v>564</v>
      </c>
      <c r="E8" s="612"/>
      <c r="F8" s="613"/>
      <c r="G8" s="614"/>
      <c r="H8" s="614"/>
      <c r="I8" s="614"/>
      <c r="J8" s="614"/>
      <c r="K8" s="614"/>
      <c r="L8" s="614"/>
      <c r="M8" s="614"/>
      <c r="N8" s="615"/>
      <c r="O8" s="58"/>
    </row>
    <row r="9" spans="1:23" ht="16.5" customHeight="1">
      <c r="A9" s="609"/>
      <c r="B9" s="610"/>
      <c r="C9" s="610"/>
      <c r="D9" s="616" t="s">
        <v>566</v>
      </c>
      <c r="E9" s="597"/>
      <c r="F9" s="597"/>
      <c r="G9" s="597"/>
      <c r="H9" s="597"/>
      <c r="I9" s="597"/>
      <c r="J9" s="597"/>
      <c r="K9" s="597"/>
      <c r="L9" s="597"/>
      <c r="M9" s="598"/>
      <c r="N9" s="617"/>
      <c r="O9" s="25"/>
    </row>
    <row r="10" spans="1:23" ht="22.5" customHeight="1">
      <c r="A10" s="609"/>
      <c r="B10" s="610"/>
      <c r="C10" s="610"/>
      <c r="D10" s="20"/>
      <c r="E10" s="20"/>
      <c r="F10" s="20"/>
      <c r="G10" s="20"/>
      <c r="H10" s="20"/>
      <c r="I10" s="20"/>
      <c r="J10" s="20"/>
      <c r="K10" s="20"/>
      <c r="L10" s="20"/>
      <c r="M10" s="20"/>
      <c r="N10" s="617"/>
    </row>
    <row r="11" spans="1:23" ht="16.5" customHeight="1">
      <c r="A11" s="609"/>
      <c r="B11" s="610"/>
      <c r="C11" s="610"/>
      <c r="D11" s="618" t="s">
        <v>565</v>
      </c>
      <c r="E11" s="619"/>
      <c r="F11" s="619"/>
      <c r="G11" s="619"/>
      <c r="H11" s="619"/>
      <c r="I11" s="619"/>
      <c r="J11" s="619"/>
      <c r="K11" s="619"/>
      <c r="L11" s="619"/>
      <c r="M11" s="620"/>
      <c r="N11" s="617"/>
      <c r="O11" s="29"/>
      <c r="P11" s="23"/>
      <c r="Q11" s="23"/>
      <c r="R11" s="23"/>
      <c r="S11" s="23"/>
      <c r="T11" s="23"/>
      <c r="U11" s="23"/>
      <c r="V11" s="23"/>
      <c r="W11" s="23"/>
    </row>
    <row r="12" spans="1:23" ht="41.25" customHeight="1">
      <c r="A12" s="621" t="s">
        <v>567</v>
      </c>
      <c r="B12" s="621"/>
      <c r="C12" s="621"/>
      <c r="D12" s="20"/>
      <c r="E12" s="20"/>
      <c r="F12" s="20"/>
      <c r="G12" s="20"/>
      <c r="H12" s="20"/>
      <c r="I12" s="20"/>
      <c r="J12" s="20"/>
      <c r="K12" s="20"/>
      <c r="L12" s="20"/>
      <c r="M12" s="20"/>
      <c r="N12" s="617"/>
    </row>
    <row r="13" spans="1:23" ht="32.25" customHeight="1">
      <c r="A13" s="621"/>
      <c r="B13" s="621"/>
      <c r="C13" s="621"/>
      <c r="D13" s="618" t="s">
        <v>568</v>
      </c>
      <c r="E13" s="619"/>
      <c r="F13" s="619"/>
      <c r="G13" s="619"/>
      <c r="H13" s="619"/>
      <c r="I13" s="619"/>
      <c r="J13" s="619"/>
      <c r="K13" s="619"/>
      <c r="L13" s="619"/>
      <c r="M13" s="620"/>
      <c r="N13" s="59" t="s">
        <v>569</v>
      </c>
      <c r="O13" s="25"/>
    </row>
    <row r="14" spans="1:23" ht="116">
      <c r="A14" s="51" t="s">
        <v>570</v>
      </c>
      <c r="B14" s="480" t="s">
        <v>603</v>
      </c>
      <c r="C14" s="481"/>
      <c r="D14" s="20">
        <v>0</v>
      </c>
      <c r="E14" s="20">
        <v>0</v>
      </c>
      <c r="F14" s="20">
        <v>0</v>
      </c>
      <c r="G14" s="20">
        <v>0</v>
      </c>
      <c r="H14" s="20">
        <v>0</v>
      </c>
      <c r="I14" s="20">
        <v>0</v>
      </c>
      <c r="J14" s="20">
        <v>0</v>
      </c>
      <c r="K14" s="20">
        <v>0</v>
      </c>
      <c r="L14" s="20">
        <v>0</v>
      </c>
      <c r="M14" s="20">
        <v>0</v>
      </c>
      <c r="N14" s="20"/>
      <c r="O14" s="25" t="s">
        <v>583</v>
      </c>
    </row>
    <row r="15" spans="1:23" ht="72.5">
      <c r="A15" s="51" t="s">
        <v>572</v>
      </c>
      <c r="B15" s="480" t="s">
        <v>573</v>
      </c>
      <c r="C15" s="481"/>
      <c r="D15" s="20">
        <v>0</v>
      </c>
      <c r="E15" s="20">
        <v>0</v>
      </c>
      <c r="F15" s="20">
        <v>0</v>
      </c>
      <c r="G15" s="20">
        <v>0</v>
      </c>
      <c r="H15" s="20">
        <v>0</v>
      </c>
      <c r="I15" s="20">
        <v>0</v>
      </c>
      <c r="J15" s="20">
        <v>0</v>
      </c>
      <c r="K15" s="20">
        <v>0</v>
      </c>
      <c r="L15" s="20">
        <v>0</v>
      </c>
      <c r="M15" s="20">
        <v>0</v>
      </c>
      <c r="N15" s="20"/>
      <c r="O15" s="25" t="s">
        <v>555</v>
      </c>
    </row>
    <row r="16" spans="1:23" ht="77.25" customHeight="1">
      <c r="A16" s="51" t="s">
        <v>575</v>
      </c>
      <c r="B16" s="480" t="s">
        <v>576</v>
      </c>
      <c r="C16" s="481"/>
      <c r="D16" s="20">
        <v>0</v>
      </c>
      <c r="E16" s="20">
        <v>0</v>
      </c>
      <c r="F16" s="20">
        <v>0</v>
      </c>
      <c r="G16" s="20">
        <v>0</v>
      </c>
      <c r="H16" s="20">
        <v>0</v>
      </c>
      <c r="I16" s="20">
        <v>0</v>
      </c>
      <c r="J16" s="20">
        <v>0</v>
      </c>
      <c r="K16" s="20">
        <v>0</v>
      </c>
      <c r="L16" s="20">
        <v>0</v>
      </c>
      <c r="M16" s="20">
        <v>0</v>
      </c>
      <c r="N16" s="20"/>
      <c r="O16" s="25" t="s">
        <v>551</v>
      </c>
    </row>
    <row r="17" spans="1:15" ht="80.25" customHeight="1">
      <c r="A17" s="51" t="s">
        <v>577</v>
      </c>
      <c r="B17" s="480" t="s">
        <v>578</v>
      </c>
      <c r="C17" s="481"/>
      <c r="D17" s="20">
        <v>0</v>
      </c>
      <c r="E17" s="20">
        <v>0</v>
      </c>
      <c r="F17" s="20">
        <v>0</v>
      </c>
      <c r="G17" s="20">
        <v>0</v>
      </c>
      <c r="H17" s="20">
        <v>0</v>
      </c>
      <c r="I17" s="20">
        <v>0</v>
      </c>
      <c r="J17" s="20">
        <v>0</v>
      </c>
      <c r="K17" s="20">
        <v>0</v>
      </c>
      <c r="L17" s="20">
        <v>0</v>
      </c>
      <c r="M17" s="20">
        <v>0</v>
      </c>
      <c r="N17" s="20"/>
      <c r="O17" s="25" t="s">
        <v>551</v>
      </c>
    </row>
    <row r="18" spans="1:15" ht="77.25" customHeight="1">
      <c r="A18" s="51" t="s">
        <v>579</v>
      </c>
      <c r="B18" s="480" t="s">
        <v>580</v>
      </c>
      <c r="C18" s="481"/>
      <c r="D18" s="20">
        <v>0</v>
      </c>
      <c r="E18" s="20">
        <v>0</v>
      </c>
      <c r="F18" s="20">
        <v>0</v>
      </c>
      <c r="G18" s="20">
        <v>0</v>
      </c>
      <c r="H18" s="20">
        <v>0</v>
      </c>
      <c r="I18" s="20">
        <v>0</v>
      </c>
      <c r="J18" s="20">
        <v>0</v>
      </c>
      <c r="K18" s="20">
        <v>0</v>
      </c>
      <c r="L18" s="20">
        <v>0</v>
      </c>
      <c r="M18" s="20">
        <v>0</v>
      </c>
      <c r="N18" s="20"/>
      <c r="O18" s="25" t="s">
        <v>551</v>
      </c>
    </row>
    <row r="19" spans="1:15" ht="130.5">
      <c r="A19" s="51" t="s">
        <v>581</v>
      </c>
      <c r="B19" s="480" t="s">
        <v>582</v>
      </c>
      <c r="C19" s="481"/>
      <c r="D19" s="20">
        <v>0</v>
      </c>
      <c r="E19" s="20">
        <v>0</v>
      </c>
      <c r="F19" s="20">
        <v>0</v>
      </c>
      <c r="G19" s="20">
        <v>0</v>
      </c>
      <c r="H19" s="20">
        <v>0</v>
      </c>
      <c r="I19" s="20">
        <v>0</v>
      </c>
      <c r="J19" s="20">
        <v>0</v>
      </c>
      <c r="K19" s="20">
        <v>0</v>
      </c>
      <c r="L19" s="20">
        <v>0</v>
      </c>
      <c r="M19" s="20">
        <v>0</v>
      </c>
      <c r="N19" s="20"/>
      <c r="O19" s="25" t="s">
        <v>604</v>
      </c>
    </row>
    <row r="20" spans="1:15" ht="97.5" customHeight="1">
      <c r="A20" s="52" t="s">
        <v>584</v>
      </c>
      <c r="B20" s="481" t="s">
        <v>585</v>
      </c>
      <c r="C20" s="605"/>
      <c r="D20" s="20">
        <v>0</v>
      </c>
      <c r="E20" s="20">
        <v>0</v>
      </c>
      <c r="F20" s="20">
        <v>0</v>
      </c>
      <c r="G20" s="20">
        <v>0</v>
      </c>
      <c r="H20" s="20">
        <v>0</v>
      </c>
      <c r="I20" s="20">
        <v>0</v>
      </c>
      <c r="J20" s="20">
        <v>0</v>
      </c>
      <c r="K20" s="20">
        <v>0</v>
      </c>
      <c r="L20" s="20">
        <v>0</v>
      </c>
      <c r="M20" s="20">
        <v>0</v>
      </c>
      <c r="N20" s="20"/>
      <c r="O20" s="25" t="s">
        <v>574</v>
      </c>
    </row>
    <row r="21" spans="1:15" ht="101.5">
      <c r="A21" s="51" t="s">
        <v>587</v>
      </c>
      <c r="B21" s="606" t="s">
        <v>588</v>
      </c>
      <c r="C21" s="607"/>
      <c r="D21" s="20">
        <v>0</v>
      </c>
      <c r="E21" s="20">
        <v>0</v>
      </c>
      <c r="F21" s="20">
        <v>0</v>
      </c>
      <c r="G21" s="20">
        <v>0</v>
      </c>
      <c r="H21" s="20">
        <v>0</v>
      </c>
      <c r="I21" s="20">
        <v>0</v>
      </c>
      <c r="J21" s="20">
        <v>0</v>
      </c>
      <c r="K21" s="20">
        <v>0</v>
      </c>
      <c r="L21" s="20">
        <v>0</v>
      </c>
      <c r="M21" s="20">
        <v>0</v>
      </c>
      <c r="N21" s="20"/>
      <c r="O21" s="25" t="s">
        <v>586</v>
      </c>
    </row>
    <row r="22" spans="1:15" ht="21" customHeight="1">
      <c r="A22" s="608" t="s">
        <v>589</v>
      </c>
      <c r="B22" s="608"/>
      <c r="C22" s="608"/>
      <c r="D22" s="20" t="str">
        <f>IF(D14=1,"Yes","No")</f>
        <v>No</v>
      </c>
      <c r="E22" s="20" t="str">
        <f t="shared" ref="E22:M22" si="0">IF(E14=1,"Yes","No")</f>
        <v>No</v>
      </c>
      <c r="F22" s="20" t="str">
        <f t="shared" si="0"/>
        <v>No</v>
      </c>
      <c r="G22" s="20" t="str">
        <f t="shared" si="0"/>
        <v>No</v>
      </c>
      <c r="H22" s="20" t="str">
        <f t="shared" si="0"/>
        <v>No</v>
      </c>
      <c r="I22" s="20" t="str">
        <f t="shared" si="0"/>
        <v>No</v>
      </c>
      <c r="J22" s="20" t="str">
        <f t="shared" si="0"/>
        <v>No</v>
      </c>
      <c r="K22" s="20" t="str">
        <f t="shared" si="0"/>
        <v>No</v>
      </c>
      <c r="L22" s="20" t="str">
        <f t="shared" si="0"/>
        <v>No</v>
      </c>
      <c r="M22" s="20" t="str">
        <f t="shared" si="0"/>
        <v>No</v>
      </c>
      <c r="N22" s="20"/>
      <c r="O22" s="26"/>
    </row>
    <row r="23" spans="1:15" ht="21" customHeight="1">
      <c r="A23" s="608" t="s">
        <v>590</v>
      </c>
      <c r="B23" s="608"/>
      <c r="C23" s="608"/>
      <c r="D23" s="20">
        <f>SUM(D14:D21)</f>
        <v>0</v>
      </c>
      <c r="E23" s="20">
        <f t="shared" ref="E23:M23" si="1">SUM(E14:E21)</f>
        <v>0</v>
      </c>
      <c r="F23" s="20">
        <f t="shared" si="1"/>
        <v>0</v>
      </c>
      <c r="G23" s="20">
        <f t="shared" si="1"/>
        <v>0</v>
      </c>
      <c r="H23" s="20">
        <f t="shared" si="1"/>
        <v>0</v>
      </c>
      <c r="I23" s="20">
        <f t="shared" si="1"/>
        <v>0</v>
      </c>
      <c r="J23" s="20">
        <f t="shared" si="1"/>
        <v>0</v>
      </c>
      <c r="K23" s="20">
        <f t="shared" si="1"/>
        <v>0</v>
      </c>
      <c r="L23" s="20">
        <f t="shared" si="1"/>
        <v>0</v>
      </c>
      <c r="M23" s="20">
        <f t="shared" si="1"/>
        <v>0</v>
      </c>
      <c r="N23" s="20"/>
      <c r="O23" s="26"/>
    </row>
    <row r="24" spans="1:15" s="129" customFormat="1" ht="19" customHeight="1">
      <c r="A24" s="593" t="s">
        <v>1264</v>
      </c>
      <c r="B24" s="594"/>
      <c r="C24" s="595"/>
      <c r="D24" s="20" t="str">
        <f>IF(D22="Yes",IF(D23&gt;=7,"Good",IF(D23&gt;=6,"Moderate","Poor")),IF(D23&gt;=7,"Moderate","Poor"))</f>
        <v>Poor</v>
      </c>
      <c r="E24" s="20" t="str">
        <f t="shared" ref="E24:M24" si="2">IF(E22="Yes",IF(E23&gt;=7,"Good",IF(E23&gt;=6,"Moderate","Poor")),IF(E23&gt;=7,"Moderate","Poor"))</f>
        <v>Poor</v>
      </c>
      <c r="F24" s="20" t="str">
        <f t="shared" si="2"/>
        <v>Poor</v>
      </c>
      <c r="G24" s="20" t="str">
        <f t="shared" si="2"/>
        <v>Poor</v>
      </c>
      <c r="H24" s="20" t="str">
        <f t="shared" si="2"/>
        <v>Poor</v>
      </c>
      <c r="I24" s="20" t="str">
        <f t="shared" si="2"/>
        <v>Poor</v>
      </c>
      <c r="J24" s="20" t="str">
        <f t="shared" si="2"/>
        <v>Poor</v>
      </c>
      <c r="K24" s="20" t="str">
        <f t="shared" si="2"/>
        <v>Poor</v>
      </c>
      <c r="L24" s="20" t="str">
        <f t="shared" si="2"/>
        <v>Poor</v>
      </c>
      <c r="M24" s="20" t="str">
        <f t="shared" si="2"/>
        <v>Poor</v>
      </c>
      <c r="N24" s="120"/>
    </row>
    <row r="25" spans="1:15" ht="33" customHeight="1">
      <c r="A25" s="602" t="s">
        <v>591</v>
      </c>
      <c r="B25" s="604"/>
      <c r="C25" s="21" t="s">
        <v>592</v>
      </c>
      <c r="D25" s="602" t="s">
        <v>605</v>
      </c>
      <c r="E25" s="603"/>
      <c r="F25" s="603"/>
      <c r="G25" s="603"/>
      <c r="H25" s="603"/>
      <c r="I25" s="603"/>
      <c r="J25" s="603"/>
      <c r="K25" s="603"/>
      <c r="L25" s="603"/>
      <c r="M25" s="604"/>
      <c r="N25" s="60"/>
      <c r="O25" s="26"/>
    </row>
    <row r="26" spans="1:15" ht="58">
      <c r="A26" s="479" t="s">
        <v>593</v>
      </c>
      <c r="B26" s="481"/>
      <c r="C26" s="22" t="s">
        <v>594</v>
      </c>
      <c r="D26" s="20" t="str">
        <f>IF(AND(D23&gt;6,D22="Yes"),"Yes", "No")</f>
        <v>No</v>
      </c>
      <c r="E26" s="20" t="str">
        <f t="shared" ref="E26:M26" si="3">IF(AND(E23&gt;6,E22="Yes"),"Yes", "No")</f>
        <v>No</v>
      </c>
      <c r="F26" s="20" t="str">
        <f t="shared" si="3"/>
        <v>No</v>
      </c>
      <c r="G26" s="20" t="str">
        <f t="shared" si="3"/>
        <v>No</v>
      </c>
      <c r="H26" s="20" t="str">
        <f t="shared" si="3"/>
        <v>No</v>
      </c>
      <c r="I26" s="20" t="str">
        <f t="shared" si="3"/>
        <v>No</v>
      </c>
      <c r="J26" s="20" t="str">
        <f t="shared" si="3"/>
        <v>No</v>
      </c>
      <c r="K26" s="20" t="str">
        <f t="shared" si="3"/>
        <v>No</v>
      </c>
      <c r="L26" s="20" t="str">
        <f t="shared" si="3"/>
        <v>No</v>
      </c>
      <c r="M26" s="20" t="str">
        <f t="shared" si="3"/>
        <v>No</v>
      </c>
      <c r="N26" s="20"/>
      <c r="O26" s="26" t="s">
        <v>551</v>
      </c>
    </row>
    <row r="27" spans="1:15" ht="58">
      <c r="A27" s="479" t="s">
        <v>595</v>
      </c>
      <c r="B27" s="481"/>
      <c r="C27" s="22" t="s">
        <v>596</v>
      </c>
      <c r="D27" s="20" t="str">
        <f>IF(AND(D23&gt;4,D23&lt;7),"Yes",IF(D23=7,IF(D14&gt;0,"No","Yes"),"No"))</f>
        <v>No</v>
      </c>
      <c r="E27" s="20" t="str">
        <f t="shared" ref="E27:M27" si="4">IF(AND(E23&gt;4,E23&lt;7),"Yes",IF(E23=7,IF(E14&gt;0,"No","Yes"),"No"))</f>
        <v>No</v>
      </c>
      <c r="F27" s="20" t="str">
        <f t="shared" si="4"/>
        <v>No</v>
      </c>
      <c r="G27" s="20" t="str">
        <f t="shared" si="4"/>
        <v>No</v>
      </c>
      <c r="H27" s="20" t="str">
        <f t="shared" si="4"/>
        <v>No</v>
      </c>
      <c r="I27" s="20" t="str">
        <f t="shared" si="4"/>
        <v>No</v>
      </c>
      <c r="J27" s="20" t="str">
        <f t="shared" si="4"/>
        <v>No</v>
      </c>
      <c r="K27" s="20" t="str">
        <f t="shared" si="4"/>
        <v>No</v>
      </c>
      <c r="L27" s="20" t="str">
        <f t="shared" si="4"/>
        <v>No</v>
      </c>
      <c r="M27" s="20" t="str">
        <f t="shared" si="4"/>
        <v>No</v>
      </c>
      <c r="N27" s="20"/>
      <c r="O27" s="26" t="s">
        <v>551</v>
      </c>
    </row>
    <row r="28" spans="1:15" ht="58">
      <c r="A28" s="479" t="s">
        <v>597</v>
      </c>
      <c r="B28" s="481"/>
      <c r="C28" s="22" t="s">
        <v>598</v>
      </c>
      <c r="D28" s="20" t="str">
        <f>IF(D23&lt;5,"Yes","No")</f>
        <v>Yes</v>
      </c>
      <c r="E28" s="20" t="str">
        <f t="shared" ref="E28:M28" si="5">IF(E23&lt;5,"Yes","No")</f>
        <v>Yes</v>
      </c>
      <c r="F28" s="20" t="str">
        <f t="shared" si="5"/>
        <v>Yes</v>
      </c>
      <c r="G28" s="20" t="str">
        <f t="shared" si="5"/>
        <v>Yes</v>
      </c>
      <c r="H28" s="20" t="str">
        <f t="shared" si="5"/>
        <v>Yes</v>
      </c>
      <c r="I28" s="20" t="str">
        <f t="shared" si="5"/>
        <v>Yes</v>
      </c>
      <c r="J28" s="20" t="str">
        <f t="shared" si="5"/>
        <v>Yes</v>
      </c>
      <c r="K28" s="20" t="str">
        <f t="shared" si="5"/>
        <v>Yes</v>
      </c>
      <c r="L28" s="20" t="str">
        <f t="shared" si="5"/>
        <v>Yes</v>
      </c>
      <c r="M28" s="20" t="str">
        <f t="shared" si="5"/>
        <v>Yes</v>
      </c>
      <c r="N28" s="20"/>
      <c r="O28" s="26" t="s">
        <v>551</v>
      </c>
    </row>
    <row r="29" spans="1:15" ht="14.5" customHeight="1">
      <c r="A29" s="596" t="s">
        <v>599</v>
      </c>
      <c r="B29" s="597"/>
      <c r="C29" s="597"/>
      <c r="D29" s="597"/>
      <c r="E29" s="597"/>
      <c r="F29" s="597"/>
      <c r="G29" s="597"/>
      <c r="H29" s="597"/>
      <c r="I29" s="597"/>
      <c r="J29" s="597"/>
      <c r="K29" s="597"/>
      <c r="L29" s="597"/>
      <c r="M29" s="597"/>
      <c r="N29" s="598"/>
      <c r="O29" s="24"/>
    </row>
    <row r="30" spans="1:15" ht="152.5" customHeight="1">
      <c r="A30" s="599"/>
      <c r="B30" s="600"/>
      <c r="C30" s="600"/>
      <c r="D30" s="600"/>
      <c r="E30" s="600"/>
      <c r="F30" s="600"/>
      <c r="G30" s="600"/>
      <c r="H30" s="600"/>
      <c r="I30" s="600"/>
      <c r="J30" s="600"/>
      <c r="K30" s="600"/>
      <c r="L30" s="600"/>
      <c r="M30" s="600"/>
      <c r="N30" s="601"/>
      <c r="O30" s="27"/>
    </row>
    <row r="31" spans="1:15" ht="14.15" customHeight="1">
      <c r="A31" s="602" t="s">
        <v>541</v>
      </c>
      <c r="B31" s="603"/>
      <c r="C31" s="603"/>
      <c r="D31" s="603"/>
      <c r="E31" s="603"/>
      <c r="F31" s="603"/>
      <c r="G31" s="603"/>
      <c r="H31" s="603"/>
      <c r="I31" s="603"/>
      <c r="J31" s="603"/>
      <c r="K31" s="603"/>
      <c r="L31" s="603"/>
      <c r="M31" s="603"/>
      <c r="N31" s="604"/>
      <c r="O31" s="24"/>
    </row>
    <row r="32" spans="1:15" ht="235.5" customHeight="1">
      <c r="A32" s="590" t="s">
        <v>606</v>
      </c>
      <c r="B32" s="591"/>
      <c r="C32" s="591"/>
      <c r="D32" s="591"/>
      <c r="E32" s="591"/>
      <c r="F32" s="591"/>
      <c r="G32" s="591"/>
      <c r="H32" s="591"/>
      <c r="I32" s="591"/>
      <c r="J32" s="591"/>
      <c r="K32" s="591"/>
      <c r="L32" s="591"/>
      <c r="M32" s="591"/>
      <c r="N32" s="592"/>
    </row>
    <row r="33" ht="112" customHeight="1"/>
  </sheetData>
  <mergeCells count="37">
    <mergeCell ref="B7:C7"/>
    <mergeCell ref="D7:E7"/>
    <mergeCell ref="F7:N7"/>
    <mergeCell ref="A1:N1"/>
    <mergeCell ref="A2:N2"/>
    <mergeCell ref="A3:N3"/>
    <mergeCell ref="A4:N4"/>
    <mergeCell ref="A5:N5"/>
    <mergeCell ref="B19:C19"/>
    <mergeCell ref="A8:A11"/>
    <mergeCell ref="B8:C11"/>
    <mergeCell ref="D8:E8"/>
    <mergeCell ref="F8:N8"/>
    <mergeCell ref="D9:M9"/>
    <mergeCell ref="N9:N12"/>
    <mergeCell ref="D11:M11"/>
    <mergeCell ref="A12:C13"/>
    <mergeCell ref="D13:M13"/>
    <mergeCell ref="B14:C14"/>
    <mergeCell ref="B15:C15"/>
    <mergeCell ref="B16:C16"/>
    <mergeCell ref="B17:C17"/>
    <mergeCell ref="B18:C18"/>
    <mergeCell ref="B20:C20"/>
    <mergeCell ref="B21:C21"/>
    <mergeCell ref="A22:C22"/>
    <mergeCell ref="A23:C23"/>
    <mergeCell ref="A25:B25"/>
    <mergeCell ref="A32:N32"/>
    <mergeCell ref="A24:C24"/>
    <mergeCell ref="A26:B26"/>
    <mergeCell ref="A27:B27"/>
    <mergeCell ref="A28:B28"/>
    <mergeCell ref="A29:N29"/>
    <mergeCell ref="A30:N30"/>
    <mergeCell ref="A31:N31"/>
    <mergeCell ref="D25:M25"/>
  </mergeCells>
  <conditionalFormatting sqref="D24:M24">
    <cfRule type="cellIs" dxfId="20" priority="1" operator="equal">
      <formula>"Poor"</formula>
    </cfRule>
    <cfRule type="cellIs" dxfId="19" priority="2" operator="equal">
      <formula>"Moderate"</formula>
    </cfRule>
    <cfRule type="cellIs" dxfId="18" priority="3" operator="equal">
      <formula>"Good"</formula>
    </cfRule>
  </conditionalFormatting>
  <hyperlinks>
    <hyperlink ref="A6" r:id="rId1" xr:uid="{6B644491-3588-44C9-8B6D-746FE1E82614}"/>
    <hyperlink ref="O1" location="'SELECTING CONDITION SHEET'!A1" display="Return to ‘Selecting condition sheet’ tab" xr:uid="{1CF39638-4555-4462-BD00-F7182F0E13B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4A1BD-5B35-40FF-BB2C-7B87619A4BF3}">
  <dimension ref="A1:Q24"/>
  <sheetViews>
    <sheetView topLeftCell="A13" zoomScale="55" zoomScaleNormal="55" workbookViewId="0">
      <selection activeCell="A19" sqref="A19:XFD19"/>
    </sheetView>
  </sheetViews>
  <sheetFormatPr defaultRowHeight="14.5"/>
  <cols>
    <col min="2" max="2" width="39.54296875" customWidth="1"/>
    <col min="3" max="5" width="45.7265625" customWidth="1"/>
  </cols>
  <sheetData>
    <row r="1" spans="1:17">
      <c r="A1" s="641" t="s">
        <v>607</v>
      </c>
      <c r="B1" s="642"/>
      <c r="C1" s="642"/>
      <c r="D1" s="642"/>
      <c r="E1" s="642"/>
      <c r="F1" s="642"/>
      <c r="G1" s="642"/>
      <c r="H1" s="642"/>
      <c r="I1" s="642"/>
      <c r="J1" s="642"/>
      <c r="K1" s="642"/>
      <c r="L1" s="642"/>
      <c r="M1" s="642"/>
      <c r="N1" s="642"/>
      <c r="O1" s="642"/>
      <c r="P1" s="643"/>
      <c r="Q1" s="91"/>
    </row>
    <row r="2" spans="1:17">
      <c r="A2" s="644" t="s">
        <v>608</v>
      </c>
      <c r="B2" s="645"/>
      <c r="C2" s="645"/>
      <c r="D2" s="645"/>
      <c r="E2" s="69"/>
      <c r="F2" s="69"/>
      <c r="G2" s="69"/>
      <c r="H2" s="69"/>
      <c r="I2" s="69"/>
      <c r="J2" s="69"/>
      <c r="K2" s="69"/>
      <c r="L2" s="69"/>
      <c r="M2" s="69"/>
      <c r="N2" s="69"/>
      <c r="O2" s="69"/>
      <c r="P2" s="70"/>
      <c r="Q2" s="91"/>
    </row>
    <row r="3" spans="1:17">
      <c r="A3" s="646" t="s">
        <v>609</v>
      </c>
      <c r="B3" s="647"/>
      <c r="C3" s="647"/>
      <c r="D3" s="647"/>
      <c r="E3" s="647"/>
      <c r="F3" s="647"/>
      <c r="G3" s="647"/>
      <c r="H3" s="647"/>
      <c r="I3" s="647"/>
      <c r="J3" s="647"/>
      <c r="K3" s="647"/>
      <c r="L3" s="647"/>
      <c r="M3" s="647"/>
      <c r="N3" s="647"/>
      <c r="O3" s="647"/>
      <c r="P3" s="647"/>
      <c r="Q3" s="91"/>
    </row>
    <row r="4" spans="1:17">
      <c r="A4" s="648" t="s">
        <v>656</v>
      </c>
      <c r="B4" s="606"/>
      <c r="C4" s="606"/>
      <c r="D4" s="606"/>
      <c r="E4" s="607"/>
      <c r="F4" s="649" t="s">
        <v>566</v>
      </c>
      <c r="G4" s="649"/>
      <c r="H4" s="649"/>
      <c r="I4" s="649"/>
      <c r="J4" s="649"/>
      <c r="K4" s="649"/>
      <c r="L4" s="649"/>
      <c r="M4" s="649"/>
      <c r="N4" s="649"/>
      <c r="O4" s="649"/>
      <c r="P4" s="650"/>
      <c r="Q4" s="91"/>
    </row>
    <row r="5" spans="1:17">
      <c r="A5" s="651" t="s">
        <v>657</v>
      </c>
      <c r="B5" s="652"/>
      <c r="C5" s="652"/>
      <c r="D5" s="652"/>
      <c r="E5" s="653"/>
      <c r="F5" s="20"/>
      <c r="G5" s="20"/>
      <c r="H5" s="20"/>
      <c r="I5" s="20"/>
      <c r="J5" s="20"/>
      <c r="K5" s="20"/>
      <c r="L5" s="20"/>
      <c r="M5" s="20"/>
      <c r="N5" s="20"/>
      <c r="O5" s="20"/>
      <c r="P5" s="650"/>
      <c r="Q5" s="91"/>
    </row>
    <row r="6" spans="1:17">
      <c r="A6" s="651" t="s">
        <v>658</v>
      </c>
      <c r="B6" s="652"/>
      <c r="C6" s="652"/>
      <c r="D6" s="652"/>
      <c r="E6" s="653"/>
      <c r="F6" s="654" t="s">
        <v>565</v>
      </c>
      <c r="G6" s="655"/>
      <c r="H6" s="655"/>
      <c r="I6" s="655"/>
      <c r="J6" s="655"/>
      <c r="K6" s="655"/>
      <c r="L6" s="655"/>
      <c r="M6" s="655"/>
      <c r="N6" s="655"/>
      <c r="O6" s="655"/>
      <c r="P6" s="650"/>
      <c r="Q6" s="91"/>
    </row>
    <row r="7" spans="1:17">
      <c r="A7" s="461" t="s">
        <v>659</v>
      </c>
      <c r="B7" s="462"/>
      <c r="C7" s="462"/>
      <c r="D7" s="462"/>
      <c r="E7" s="463"/>
      <c r="F7" s="20"/>
      <c r="G7" s="20"/>
      <c r="H7" s="20"/>
      <c r="I7" s="20"/>
      <c r="J7" s="20"/>
      <c r="K7" s="20"/>
      <c r="L7" s="20"/>
      <c r="M7" s="20"/>
      <c r="N7" s="20"/>
      <c r="O7" s="20"/>
      <c r="P7" s="650"/>
      <c r="Q7" s="91"/>
    </row>
    <row r="8" spans="1:17">
      <c r="A8" s="492" t="s">
        <v>567</v>
      </c>
      <c r="B8" s="493"/>
      <c r="C8" s="493"/>
      <c r="D8" s="493"/>
      <c r="E8" s="493"/>
      <c r="F8" s="493"/>
      <c r="G8" s="493"/>
      <c r="H8" s="493"/>
      <c r="I8" s="493"/>
      <c r="J8" s="493"/>
      <c r="K8" s="493"/>
      <c r="L8" s="493"/>
      <c r="M8" s="493"/>
      <c r="N8" s="493"/>
      <c r="O8" s="493"/>
      <c r="P8" s="493"/>
      <c r="Q8" s="91"/>
    </row>
    <row r="9" spans="1:17" ht="70">
      <c r="A9" s="71" t="s">
        <v>610</v>
      </c>
      <c r="B9" s="72"/>
      <c r="C9" s="73" t="s">
        <v>611</v>
      </c>
      <c r="D9" s="73" t="s">
        <v>612</v>
      </c>
      <c r="E9" s="73" t="s">
        <v>613</v>
      </c>
      <c r="F9" s="638" t="s">
        <v>614</v>
      </c>
      <c r="G9" s="639"/>
      <c r="H9" s="639"/>
      <c r="I9" s="639"/>
      <c r="J9" s="639"/>
      <c r="K9" s="639"/>
      <c r="L9" s="639"/>
      <c r="M9" s="639"/>
      <c r="N9" s="639"/>
      <c r="O9" s="640"/>
      <c r="P9" s="74" t="s">
        <v>569</v>
      </c>
      <c r="Q9" s="91"/>
    </row>
    <row r="10" spans="1:17" ht="145">
      <c r="A10" s="75" t="s">
        <v>570</v>
      </c>
      <c r="B10" s="75" t="s">
        <v>615</v>
      </c>
      <c r="C10" s="76" t="s">
        <v>616</v>
      </c>
      <c r="D10" s="77" t="s">
        <v>617</v>
      </c>
      <c r="E10" s="78" t="s">
        <v>618</v>
      </c>
      <c r="F10" s="20">
        <v>0</v>
      </c>
      <c r="G10" s="20">
        <v>0</v>
      </c>
      <c r="H10" s="20">
        <v>0</v>
      </c>
      <c r="I10" s="20">
        <v>0</v>
      </c>
      <c r="J10" s="20">
        <v>0</v>
      </c>
      <c r="K10" s="20">
        <v>0</v>
      </c>
      <c r="L10" s="20">
        <v>0</v>
      </c>
      <c r="M10" s="20">
        <v>0</v>
      </c>
      <c r="N10" s="20">
        <v>0</v>
      </c>
      <c r="O10" s="20">
        <v>0</v>
      </c>
      <c r="P10" s="20"/>
      <c r="Q10" s="92" t="s">
        <v>571</v>
      </c>
    </row>
    <row r="11" spans="1:17" ht="145">
      <c r="A11" s="75" t="s">
        <v>572</v>
      </c>
      <c r="B11" s="79" t="s">
        <v>619</v>
      </c>
      <c r="C11" s="76" t="s">
        <v>660</v>
      </c>
      <c r="D11" s="77" t="s">
        <v>620</v>
      </c>
      <c r="E11" s="78" t="s">
        <v>621</v>
      </c>
      <c r="F11" s="20">
        <v>0</v>
      </c>
      <c r="G11" s="20">
        <v>0</v>
      </c>
      <c r="H11" s="20">
        <v>0</v>
      </c>
      <c r="I11" s="20">
        <v>0</v>
      </c>
      <c r="J11" s="20">
        <v>0</v>
      </c>
      <c r="K11" s="20">
        <v>0</v>
      </c>
      <c r="L11" s="20">
        <v>0</v>
      </c>
      <c r="M11" s="20">
        <v>0</v>
      </c>
      <c r="N11" s="20">
        <v>0</v>
      </c>
      <c r="O11" s="20">
        <v>0</v>
      </c>
      <c r="P11" s="20"/>
      <c r="Q11" s="94" t="s">
        <v>571</v>
      </c>
    </row>
    <row r="12" spans="1:17" ht="116">
      <c r="A12" s="75" t="s">
        <v>575</v>
      </c>
      <c r="B12" s="79" t="s">
        <v>622</v>
      </c>
      <c r="C12" s="80" t="s">
        <v>623</v>
      </c>
      <c r="D12" s="81" t="s">
        <v>624</v>
      </c>
      <c r="E12" s="82" t="s">
        <v>625</v>
      </c>
      <c r="F12" s="20">
        <v>0</v>
      </c>
      <c r="G12" s="20">
        <v>0</v>
      </c>
      <c r="H12" s="20">
        <v>0</v>
      </c>
      <c r="I12" s="20">
        <v>0</v>
      </c>
      <c r="J12" s="20">
        <v>0</v>
      </c>
      <c r="K12" s="20">
        <v>0</v>
      </c>
      <c r="L12" s="20">
        <v>0</v>
      </c>
      <c r="M12" s="20">
        <v>0</v>
      </c>
      <c r="N12" s="20">
        <v>0</v>
      </c>
      <c r="O12" s="20">
        <v>0</v>
      </c>
      <c r="P12" s="20"/>
      <c r="Q12" s="92" t="s">
        <v>583</v>
      </c>
    </row>
    <row r="13" spans="1:17" ht="159.5">
      <c r="A13" s="75" t="s">
        <v>577</v>
      </c>
      <c r="B13" s="75" t="s">
        <v>661</v>
      </c>
      <c r="C13" s="80" t="s">
        <v>662</v>
      </c>
      <c r="D13" s="81" t="s">
        <v>663</v>
      </c>
      <c r="E13" s="82" t="s">
        <v>664</v>
      </c>
      <c r="F13" s="20">
        <v>0</v>
      </c>
      <c r="G13" s="20">
        <v>0</v>
      </c>
      <c r="H13" s="20">
        <v>0</v>
      </c>
      <c r="I13" s="20">
        <v>0</v>
      </c>
      <c r="J13" s="20">
        <v>0</v>
      </c>
      <c r="K13" s="20">
        <v>0</v>
      </c>
      <c r="L13" s="20">
        <v>0</v>
      </c>
      <c r="M13" s="20">
        <v>0</v>
      </c>
      <c r="N13" s="20">
        <v>0</v>
      </c>
      <c r="O13" s="20">
        <v>0</v>
      </c>
      <c r="P13" s="20"/>
      <c r="Q13" s="94" t="s">
        <v>665</v>
      </c>
    </row>
    <row r="14" spans="1:17" ht="72.5">
      <c r="A14" s="75" t="s">
        <v>627</v>
      </c>
      <c r="B14" s="75" t="s">
        <v>628</v>
      </c>
      <c r="C14" s="80" t="s">
        <v>629</v>
      </c>
      <c r="D14" s="81" t="s">
        <v>630</v>
      </c>
      <c r="E14" s="82" t="s">
        <v>631</v>
      </c>
      <c r="F14" s="20">
        <v>0</v>
      </c>
      <c r="G14" s="20">
        <v>0</v>
      </c>
      <c r="H14" s="20">
        <v>0</v>
      </c>
      <c r="I14" s="20">
        <v>0</v>
      </c>
      <c r="J14" s="20">
        <v>0</v>
      </c>
      <c r="K14" s="20">
        <v>0</v>
      </c>
      <c r="L14" s="20">
        <v>0</v>
      </c>
      <c r="M14" s="20">
        <v>0</v>
      </c>
      <c r="N14" s="20">
        <v>0</v>
      </c>
      <c r="O14" s="20">
        <v>0</v>
      </c>
      <c r="P14" s="20"/>
      <c r="Q14" s="94" t="s">
        <v>555</v>
      </c>
    </row>
    <row r="15" spans="1:17" ht="87">
      <c r="A15" s="75" t="s">
        <v>581</v>
      </c>
      <c r="B15" s="75" t="s">
        <v>632</v>
      </c>
      <c r="C15" s="80" t="s">
        <v>633</v>
      </c>
      <c r="D15" s="81" t="s">
        <v>634</v>
      </c>
      <c r="E15" s="82" t="s">
        <v>635</v>
      </c>
      <c r="F15" s="20">
        <v>0</v>
      </c>
      <c r="G15" s="20">
        <v>0</v>
      </c>
      <c r="H15" s="20">
        <v>0</v>
      </c>
      <c r="I15" s="20">
        <v>0</v>
      </c>
      <c r="J15" s="20">
        <v>0</v>
      </c>
      <c r="K15" s="20">
        <v>0</v>
      </c>
      <c r="L15" s="20">
        <v>0</v>
      </c>
      <c r="M15" s="20">
        <v>0</v>
      </c>
      <c r="N15" s="20">
        <v>0</v>
      </c>
      <c r="O15" s="20">
        <v>0</v>
      </c>
      <c r="P15" s="20"/>
      <c r="Q15" s="94" t="s">
        <v>574</v>
      </c>
    </row>
    <row r="16" spans="1:17" ht="87">
      <c r="A16" s="75" t="s">
        <v>584</v>
      </c>
      <c r="B16" s="75" t="s">
        <v>636</v>
      </c>
      <c r="C16" s="80" t="s">
        <v>637</v>
      </c>
      <c r="D16" s="81" t="s">
        <v>638</v>
      </c>
      <c r="E16" s="82" t="s">
        <v>639</v>
      </c>
      <c r="F16" s="20">
        <v>0</v>
      </c>
      <c r="G16" s="20">
        <v>0</v>
      </c>
      <c r="H16" s="20">
        <v>0</v>
      </c>
      <c r="I16" s="20">
        <v>0</v>
      </c>
      <c r="J16" s="20">
        <v>0</v>
      </c>
      <c r="K16" s="20">
        <v>0</v>
      </c>
      <c r="L16" s="20">
        <v>0</v>
      </c>
      <c r="M16" s="20">
        <v>0</v>
      </c>
      <c r="N16" s="20">
        <v>0</v>
      </c>
      <c r="O16" s="20">
        <v>0</v>
      </c>
      <c r="P16" s="20"/>
      <c r="Q16" s="94" t="s">
        <v>574</v>
      </c>
    </row>
    <row r="17" spans="1:17" ht="87">
      <c r="A17" s="75" t="s">
        <v>587</v>
      </c>
      <c r="B17" s="75" t="s">
        <v>640</v>
      </c>
      <c r="C17" s="80" t="s">
        <v>641</v>
      </c>
      <c r="D17" s="81" t="s">
        <v>642</v>
      </c>
      <c r="E17" s="82" t="s">
        <v>643</v>
      </c>
      <c r="F17" s="20">
        <v>0</v>
      </c>
      <c r="G17" s="20">
        <v>0</v>
      </c>
      <c r="H17" s="20">
        <v>0</v>
      </c>
      <c r="I17" s="20">
        <v>0</v>
      </c>
      <c r="J17" s="20">
        <v>0</v>
      </c>
      <c r="K17" s="20">
        <v>0</v>
      </c>
      <c r="L17" s="20">
        <v>0</v>
      </c>
      <c r="M17" s="20">
        <v>0</v>
      </c>
      <c r="N17" s="20">
        <v>0</v>
      </c>
      <c r="O17" s="20">
        <v>0</v>
      </c>
      <c r="P17" s="20"/>
      <c r="Q17" s="94" t="s">
        <v>574</v>
      </c>
    </row>
    <row r="18" spans="1:17" ht="43.5">
      <c r="A18" s="632" t="s">
        <v>644</v>
      </c>
      <c r="B18" s="633"/>
      <c r="C18" s="633"/>
      <c r="D18" s="633"/>
      <c r="E18" s="634"/>
      <c r="F18" s="20">
        <f>SUM(F10:F17)</f>
        <v>0</v>
      </c>
      <c r="G18" s="20">
        <f t="shared" ref="G18:O18" si="0">SUM(G10:G17)</f>
        <v>0</v>
      </c>
      <c r="H18" s="20">
        <f t="shared" si="0"/>
        <v>0</v>
      </c>
      <c r="I18" s="20">
        <f t="shared" si="0"/>
        <v>0</v>
      </c>
      <c r="J18" s="20">
        <f t="shared" si="0"/>
        <v>0</v>
      </c>
      <c r="K18" s="20">
        <f t="shared" si="0"/>
        <v>0</v>
      </c>
      <c r="L18" s="20">
        <f t="shared" si="0"/>
        <v>0</v>
      </c>
      <c r="M18" s="20">
        <f t="shared" si="0"/>
        <v>0</v>
      </c>
      <c r="N18" s="20">
        <f t="shared" si="0"/>
        <v>0</v>
      </c>
      <c r="O18" s="20">
        <f t="shared" si="0"/>
        <v>0</v>
      </c>
      <c r="P18" s="305"/>
      <c r="Q18" s="92" t="s">
        <v>666</v>
      </c>
    </row>
    <row r="19" spans="1:17">
      <c r="A19" s="593" t="s">
        <v>1264</v>
      </c>
      <c r="B19" s="594"/>
      <c r="C19" s="594"/>
      <c r="D19" s="594"/>
      <c r="E19" s="595"/>
      <c r="F19" s="20" t="str">
        <f>IF(F18&gt;=18, "Good", IF(F18&gt;=12, "Moderate", "Poor"))</f>
        <v>Poor</v>
      </c>
      <c r="G19" s="20" t="str">
        <f t="shared" ref="G19:O19" si="1">IF(G18&gt;=18, "Good", IF(G18&gt;=12, "Moderate", "Poor"))</f>
        <v>Poor</v>
      </c>
      <c r="H19" s="20" t="str">
        <f t="shared" si="1"/>
        <v>Poor</v>
      </c>
      <c r="I19" s="20" t="str">
        <f t="shared" si="1"/>
        <v>Poor</v>
      </c>
      <c r="J19" s="20" t="str">
        <f t="shared" si="1"/>
        <v>Poor</v>
      </c>
      <c r="K19" s="20" t="str">
        <f t="shared" si="1"/>
        <v>Poor</v>
      </c>
      <c r="L19" s="20" t="str">
        <f t="shared" si="1"/>
        <v>Poor</v>
      </c>
      <c r="M19" s="20" t="str">
        <f t="shared" si="1"/>
        <v>Poor</v>
      </c>
      <c r="N19" s="20" t="str">
        <f t="shared" si="1"/>
        <v>Poor</v>
      </c>
      <c r="O19" s="20" t="str">
        <f t="shared" si="1"/>
        <v>Poor</v>
      </c>
      <c r="P19" s="305"/>
      <c r="Q19" s="92"/>
    </row>
    <row r="20" spans="1:17">
      <c r="A20" s="467" t="s">
        <v>645</v>
      </c>
      <c r="B20" s="468"/>
      <c r="C20" s="468"/>
      <c r="D20" s="468"/>
      <c r="E20" s="468"/>
      <c r="F20" s="467" t="s">
        <v>646</v>
      </c>
      <c r="G20" s="468"/>
      <c r="H20" s="468"/>
      <c r="I20" s="468"/>
      <c r="J20" s="468"/>
      <c r="K20" s="468"/>
      <c r="L20" s="468"/>
      <c r="M20" s="468"/>
      <c r="N20" s="468"/>
      <c r="O20" s="468"/>
      <c r="P20" s="469"/>
      <c r="Q20" s="95"/>
    </row>
    <row r="21" spans="1:17" ht="58">
      <c r="A21" s="84" t="s">
        <v>647</v>
      </c>
      <c r="B21" s="85"/>
      <c r="C21" s="85"/>
      <c r="D21" s="85"/>
      <c r="E21" s="85"/>
      <c r="F21" s="20" t="str">
        <f>IF(F18&gt;17,"Yes","No")</f>
        <v>No</v>
      </c>
      <c r="G21" s="20" t="str">
        <f t="shared" ref="G21:O21" si="2">IF(G18&gt;17,"Yes","No")</f>
        <v>No</v>
      </c>
      <c r="H21" s="20" t="str">
        <f t="shared" si="2"/>
        <v>No</v>
      </c>
      <c r="I21" s="20" t="str">
        <f t="shared" si="2"/>
        <v>No</v>
      </c>
      <c r="J21" s="20" t="str">
        <f t="shared" si="2"/>
        <v>No</v>
      </c>
      <c r="K21" s="20" t="str">
        <f t="shared" si="2"/>
        <v>No</v>
      </c>
      <c r="L21" s="20" t="str">
        <f t="shared" si="2"/>
        <v>No</v>
      </c>
      <c r="M21" s="20" t="str">
        <f t="shared" si="2"/>
        <v>No</v>
      </c>
      <c r="N21" s="20" t="str">
        <f t="shared" si="2"/>
        <v>No</v>
      </c>
      <c r="O21" s="20" t="str">
        <f t="shared" si="2"/>
        <v>No</v>
      </c>
      <c r="P21" s="20"/>
      <c r="Q21" s="92" t="s">
        <v>551</v>
      </c>
    </row>
    <row r="22" spans="1:17" ht="58">
      <c r="A22" s="86" t="s">
        <v>648</v>
      </c>
      <c r="B22" s="87"/>
      <c r="C22" s="87"/>
      <c r="D22" s="87"/>
      <c r="E22" s="87"/>
      <c r="F22" s="20" t="str">
        <f>IF(AND(F18&gt;11,F18&lt;18),"Yes","No")</f>
        <v>No</v>
      </c>
      <c r="G22" s="20" t="str">
        <f t="shared" ref="G22:O22" si="3">IF(AND(G18&gt;11,G18&lt;18),"Yes","No")</f>
        <v>No</v>
      </c>
      <c r="H22" s="20" t="str">
        <f t="shared" si="3"/>
        <v>No</v>
      </c>
      <c r="I22" s="20" t="str">
        <f t="shared" si="3"/>
        <v>No</v>
      </c>
      <c r="J22" s="20" t="str">
        <f t="shared" si="3"/>
        <v>No</v>
      </c>
      <c r="K22" s="20" t="str">
        <f t="shared" si="3"/>
        <v>No</v>
      </c>
      <c r="L22" s="20" t="str">
        <f t="shared" si="3"/>
        <v>No</v>
      </c>
      <c r="M22" s="20" t="str">
        <f t="shared" si="3"/>
        <v>No</v>
      </c>
      <c r="N22" s="20" t="str">
        <f t="shared" si="3"/>
        <v>No</v>
      </c>
      <c r="O22" s="20" t="str">
        <f t="shared" si="3"/>
        <v>No</v>
      </c>
      <c r="P22" s="20"/>
      <c r="Q22" s="92" t="s">
        <v>551</v>
      </c>
    </row>
    <row r="23" spans="1:17" ht="72.5">
      <c r="A23" s="86" t="s">
        <v>649</v>
      </c>
      <c r="B23" s="87"/>
      <c r="C23" s="87"/>
      <c r="D23" s="87"/>
      <c r="E23" s="87"/>
      <c r="F23" s="20" t="str">
        <f>IF(AND(F18&lt;12),"Yes","No")</f>
        <v>Yes</v>
      </c>
      <c r="G23" s="20" t="str">
        <f t="shared" ref="G23:O23" si="4">IF(AND(G18&lt;12),"Yes","No")</f>
        <v>Yes</v>
      </c>
      <c r="H23" s="20" t="str">
        <f t="shared" si="4"/>
        <v>Yes</v>
      </c>
      <c r="I23" s="20" t="str">
        <f t="shared" si="4"/>
        <v>Yes</v>
      </c>
      <c r="J23" s="20" t="str">
        <f t="shared" si="4"/>
        <v>Yes</v>
      </c>
      <c r="K23" s="20" t="str">
        <f t="shared" si="4"/>
        <v>Yes</v>
      </c>
      <c r="L23" s="20" t="str">
        <f t="shared" si="4"/>
        <v>Yes</v>
      </c>
      <c r="M23" s="20" t="str">
        <f t="shared" si="4"/>
        <v>Yes</v>
      </c>
      <c r="N23" s="20" t="str">
        <f t="shared" si="4"/>
        <v>Yes</v>
      </c>
      <c r="O23" s="20" t="str">
        <f t="shared" si="4"/>
        <v>Yes</v>
      </c>
      <c r="P23" s="20"/>
      <c r="Q23" s="92" t="s">
        <v>555</v>
      </c>
    </row>
    <row r="24" spans="1:17">
      <c r="A24" s="635" t="s">
        <v>599</v>
      </c>
      <c r="B24" s="636"/>
      <c r="C24" s="636"/>
      <c r="D24" s="636"/>
      <c r="E24" s="636"/>
      <c r="F24" s="636"/>
      <c r="G24" s="636"/>
      <c r="H24" s="636"/>
      <c r="I24" s="636"/>
      <c r="J24" s="636"/>
      <c r="K24" s="636"/>
      <c r="L24" s="636"/>
      <c r="M24" s="636"/>
      <c r="N24" s="636"/>
      <c r="O24" s="636"/>
      <c r="P24" s="637"/>
      <c r="Q24" s="91"/>
    </row>
  </sheetData>
  <mergeCells count="17">
    <mergeCell ref="A8:P8"/>
    <mergeCell ref="F9:O9"/>
    <mergeCell ref="A1:P1"/>
    <mergeCell ref="A2:D2"/>
    <mergeCell ref="A3:P3"/>
    <mergeCell ref="A4:E4"/>
    <mergeCell ref="F4:O4"/>
    <mergeCell ref="P4:P7"/>
    <mergeCell ref="A5:E5"/>
    <mergeCell ref="A6:E6"/>
    <mergeCell ref="F6:O6"/>
    <mergeCell ref="A7:E7"/>
    <mergeCell ref="A18:E18"/>
    <mergeCell ref="A20:E20"/>
    <mergeCell ref="F20:P20"/>
    <mergeCell ref="A24:P24"/>
    <mergeCell ref="A19:E19"/>
  </mergeCells>
  <conditionalFormatting sqref="F19:O19">
    <cfRule type="cellIs" dxfId="17" priority="1" operator="equal">
      <formula>"Poor"</formula>
    </cfRule>
    <cfRule type="cellIs" dxfId="16" priority="2" operator="equal">
      <formula>"Moderate"</formula>
    </cfRule>
    <cfRule type="cellIs" dxfId="15" priority="3" operator="equal">
      <formula>"Good"</formula>
    </cfRule>
  </conditionalFormatting>
  <hyperlinks>
    <hyperlink ref="A2" r:id="rId1" display="https://eunis.eea.europa.eu/habitats/10007/habitats" xr:uid="{5CB7FDC3-ACF6-4131-9D07-9272554E103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A7765-DFCC-4199-890F-BC811627AB28}">
  <dimension ref="A1:U52"/>
  <sheetViews>
    <sheetView topLeftCell="A19" zoomScale="70" zoomScaleNormal="70" workbookViewId="0">
      <selection activeCell="F23" sqref="F23"/>
    </sheetView>
  </sheetViews>
  <sheetFormatPr defaultColWidth="8.7265625" defaultRowHeight="14.5"/>
  <cols>
    <col min="1" max="1" width="3.26953125" style="91" customWidth="1"/>
    <col min="2" max="2" width="14.453125" style="91" customWidth="1"/>
    <col min="3" max="3" width="25.7265625" style="91" customWidth="1"/>
    <col min="4" max="4" width="30.81640625" style="91" customWidth="1"/>
    <col min="5" max="5" width="32.54296875" style="91" customWidth="1"/>
    <col min="6" max="6" width="7" style="91" customWidth="1"/>
    <col min="7" max="8" width="6.81640625" style="91" customWidth="1"/>
    <col min="9" max="9" width="6.54296875" style="91" customWidth="1"/>
    <col min="10" max="10" width="6.81640625" style="91" customWidth="1"/>
    <col min="11" max="11" width="6.26953125" style="91" customWidth="1"/>
    <col min="12" max="12" width="7.26953125" style="91" customWidth="1"/>
    <col min="13" max="13" width="6.54296875" style="91" customWidth="1"/>
    <col min="14" max="14" width="6.7265625" style="91" customWidth="1"/>
    <col min="15" max="15" width="7.26953125" style="91" customWidth="1"/>
    <col min="16" max="16" width="19.1796875" style="91" customWidth="1"/>
    <col min="17" max="17" width="37.453125" style="91" customWidth="1"/>
    <col min="18" max="16384" width="8.7265625" style="91"/>
  </cols>
  <sheetData>
    <row r="1" spans="1:21" s="93" customFormat="1" ht="14.5" customHeight="1">
      <c r="A1" s="464" t="s">
        <v>667</v>
      </c>
      <c r="B1" s="465"/>
      <c r="C1" s="465"/>
      <c r="D1" s="465"/>
      <c r="E1" s="465"/>
      <c r="F1" s="465"/>
      <c r="G1" s="465"/>
      <c r="H1" s="465"/>
      <c r="I1" s="465"/>
      <c r="J1" s="465"/>
      <c r="K1" s="465"/>
      <c r="L1" s="465"/>
      <c r="M1" s="465"/>
      <c r="N1" s="465"/>
      <c r="O1" s="465"/>
      <c r="P1" s="466"/>
      <c r="Q1" s="90" t="s">
        <v>557</v>
      </c>
    </row>
    <row r="2" spans="1:21" s="95" customFormat="1" ht="14.5" customHeight="1">
      <c r="A2" s="467" t="s">
        <v>668</v>
      </c>
      <c r="B2" s="468"/>
      <c r="C2" s="468"/>
      <c r="D2" s="468"/>
      <c r="E2" s="468"/>
      <c r="F2" s="468"/>
      <c r="G2" s="468"/>
      <c r="H2" s="468"/>
      <c r="I2" s="468"/>
      <c r="J2" s="468"/>
      <c r="K2" s="468"/>
      <c r="L2" s="468"/>
      <c r="M2" s="468"/>
      <c r="N2" s="468"/>
      <c r="O2" s="468"/>
      <c r="P2" s="469"/>
      <c r="R2" s="96"/>
      <c r="S2" s="96"/>
      <c r="T2" s="96"/>
      <c r="U2" s="96"/>
    </row>
    <row r="3" spans="1:21" s="97" customFormat="1" ht="30" customHeight="1">
      <c r="A3" s="470" t="s">
        <v>669</v>
      </c>
      <c r="B3" s="471"/>
      <c r="C3" s="471"/>
      <c r="D3" s="471"/>
      <c r="E3" s="471"/>
      <c r="F3" s="471"/>
      <c r="G3" s="471"/>
      <c r="H3" s="471"/>
      <c r="I3" s="471"/>
      <c r="J3" s="471"/>
      <c r="K3" s="471"/>
      <c r="L3" s="471"/>
      <c r="M3" s="471"/>
      <c r="N3" s="471"/>
      <c r="O3" s="471"/>
      <c r="P3" s="472"/>
      <c r="R3" s="98"/>
      <c r="S3" s="98"/>
      <c r="T3" s="98"/>
      <c r="U3" s="98"/>
    </row>
    <row r="4" spans="1:21" s="93" customFormat="1" ht="58">
      <c r="A4" s="654" t="s">
        <v>601</v>
      </c>
      <c r="B4" s="655"/>
      <c r="C4" s="684"/>
      <c r="D4" s="11"/>
      <c r="E4" s="66" t="s">
        <v>602</v>
      </c>
      <c r="F4" s="476"/>
      <c r="G4" s="477"/>
      <c r="H4" s="477"/>
      <c r="I4" s="477"/>
      <c r="J4" s="477"/>
      <c r="K4" s="477"/>
      <c r="L4" s="477"/>
      <c r="M4" s="477"/>
      <c r="N4" s="477"/>
      <c r="O4" s="477"/>
      <c r="P4" s="478"/>
      <c r="Q4" s="94" t="s">
        <v>551</v>
      </c>
      <c r="R4" s="94"/>
      <c r="S4" s="94"/>
      <c r="T4" s="94"/>
      <c r="U4" s="94"/>
    </row>
    <row r="5" spans="1:21" s="93" customFormat="1" ht="72.5">
      <c r="A5" s="654" t="s">
        <v>563</v>
      </c>
      <c r="B5" s="655"/>
      <c r="C5" s="684"/>
      <c r="D5" s="11"/>
      <c r="E5" s="67" t="s">
        <v>564</v>
      </c>
      <c r="F5" s="476"/>
      <c r="G5" s="477"/>
      <c r="H5" s="477"/>
      <c r="I5" s="477"/>
      <c r="J5" s="477"/>
      <c r="K5" s="477"/>
      <c r="L5" s="477"/>
      <c r="M5" s="477"/>
      <c r="N5" s="477"/>
      <c r="O5" s="477"/>
      <c r="P5" s="478"/>
      <c r="Q5" s="94" t="s">
        <v>555</v>
      </c>
      <c r="R5" s="94"/>
      <c r="S5" s="94"/>
      <c r="T5" s="94"/>
      <c r="U5" s="94"/>
    </row>
    <row r="6" spans="1:21" s="95" customFormat="1" ht="16.5" customHeight="1">
      <c r="A6" s="467" t="s">
        <v>560</v>
      </c>
      <c r="B6" s="468"/>
      <c r="C6" s="468"/>
      <c r="D6" s="468"/>
      <c r="E6" s="468"/>
      <c r="F6" s="468"/>
      <c r="G6" s="468"/>
      <c r="H6" s="468"/>
      <c r="I6" s="468"/>
      <c r="J6" s="468"/>
      <c r="K6" s="468"/>
      <c r="L6" s="468"/>
      <c r="M6" s="468"/>
      <c r="N6" s="468"/>
      <c r="O6" s="468"/>
      <c r="P6" s="469"/>
      <c r="R6" s="99"/>
      <c r="S6" s="99"/>
    </row>
    <row r="7" spans="1:21" ht="74.25" customHeight="1">
      <c r="A7" s="476"/>
      <c r="B7" s="477"/>
      <c r="C7" s="477"/>
      <c r="D7" s="477"/>
      <c r="E7" s="477"/>
      <c r="F7" s="477"/>
      <c r="G7" s="477"/>
      <c r="H7" s="477"/>
      <c r="I7" s="477"/>
      <c r="J7" s="477"/>
      <c r="K7" s="477"/>
      <c r="L7" s="477"/>
      <c r="M7" s="477"/>
      <c r="N7" s="477"/>
      <c r="O7" s="477"/>
      <c r="P7" s="478"/>
    </row>
    <row r="8" spans="1:21" s="102" customFormat="1" ht="20.25" customHeight="1">
      <c r="A8" s="673" t="s">
        <v>670</v>
      </c>
      <c r="B8" s="673"/>
      <c r="C8" s="673"/>
      <c r="D8" s="673"/>
      <c r="E8" s="673"/>
      <c r="F8" s="100"/>
      <c r="G8" s="100"/>
      <c r="H8" s="100"/>
      <c r="I8" s="100"/>
      <c r="J8" s="100"/>
      <c r="K8" s="100"/>
      <c r="L8" s="100"/>
      <c r="M8" s="100"/>
      <c r="N8" s="100"/>
      <c r="O8" s="100"/>
      <c r="P8" s="101"/>
    </row>
    <row r="9" spans="1:21" s="95" customFormat="1">
      <c r="A9" s="489" t="s">
        <v>609</v>
      </c>
      <c r="B9" s="490"/>
      <c r="C9" s="490"/>
      <c r="D9" s="490"/>
      <c r="E9" s="490"/>
      <c r="F9" s="490"/>
      <c r="G9" s="490"/>
      <c r="H9" s="490"/>
      <c r="I9" s="490"/>
      <c r="J9" s="490"/>
      <c r="K9" s="490"/>
      <c r="L9" s="490"/>
      <c r="M9" s="490"/>
      <c r="N9" s="490"/>
      <c r="O9" s="490"/>
      <c r="P9" s="491"/>
    </row>
    <row r="10" spans="1:21" s="93" customFormat="1" ht="42.75" customHeight="1">
      <c r="A10" s="674" t="s">
        <v>698</v>
      </c>
      <c r="B10" s="675"/>
      <c r="C10" s="675"/>
      <c r="D10" s="675"/>
      <c r="E10" s="676"/>
      <c r="F10" s="649" t="s">
        <v>566</v>
      </c>
      <c r="G10" s="649"/>
      <c r="H10" s="649"/>
      <c r="I10" s="649"/>
      <c r="J10" s="649"/>
      <c r="K10" s="649"/>
      <c r="L10" s="649"/>
      <c r="M10" s="649"/>
      <c r="N10" s="649"/>
      <c r="O10" s="654"/>
      <c r="P10" s="677"/>
    </row>
    <row r="11" spans="1:21" s="93" customFormat="1" ht="50.25" customHeight="1">
      <c r="A11" s="678" t="s">
        <v>699</v>
      </c>
      <c r="B11" s="679"/>
      <c r="C11" s="679"/>
      <c r="D11" s="679"/>
      <c r="E11" s="680"/>
      <c r="F11" s="54"/>
      <c r="G11" s="54"/>
      <c r="H11" s="54"/>
      <c r="I11" s="54"/>
      <c r="J11" s="54"/>
      <c r="K11" s="54"/>
      <c r="L11" s="54"/>
      <c r="M11" s="54"/>
      <c r="N11" s="54"/>
      <c r="O11" s="54"/>
      <c r="P11" s="677"/>
    </row>
    <row r="12" spans="1:21" s="93" customFormat="1" ht="30" customHeight="1">
      <c r="A12" s="678" t="s">
        <v>700</v>
      </c>
      <c r="B12" s="679"/>
      <c r="C12" s="679"/>
      <c r="D12" s="679"/>
      <c r="E12" s="680"/>
      <c r="F12" s="649" t="s">
        <v>565</v>
      </c>
      <c r="G12" s="649"/>
      <c r="H12" s="649"/>
      <c r="I12" s="649"/>
      <c r="J12" s="649"/>
      <c r="K12" s="649"/>
      <c r="L12" s="649"/>
      <c r="M12" s="649"/>
      <c r="N12" s="649"/>
      <c r="O12" s="649"/>
      <c r="P12" s="677"/>
    </row>
    <row r="13" spans="1:21" s="93" customFormat="1" ht="57" customHeight="1">
      <c r="A13" s="681" t="s">
        <v>701</v>
      </c>
      <c r="B13" s="682"/>
      <c r="C13" s="682"/>
      <c r="D13" s="682"/>
      <c r="E13" s="683"/>
      <c r="F13" s="120"/>
      <c r="G13" s="120"/>
      <c r="H13" s="120"/>
      <c r="I13" s="120"/>
      <c r="J13" s="120"/>
      <c r="K13" s="120"/>
      <c r="L13" s="120"/>
      <c r="M13" s="120"/>
      <c r="N13" s="120"/>
      <c r="O13" s="120"/>
      <c r="P13" s="667"/>
    </row>
    <row r="14" spans="1:21" s="95" customFormat="1">
      <c r="A14" s="117" t="s">
        <v>567</v>
      </c>
      <c r="B14" s="118"/>
      <c r="C14" s="118"/>
      <c r="D14" s="118"/>
      <c r="E14" s="118"/>
      <c r="F14" s="118"/>
      <c r="G14" s="118"/>
      <c r="H14" s="118"/>
      <c r="I14" s="118"/>
      <c r="J14" s="118"/>
      <c r="K14" s="118"/>
      <c r="L14" s="118"/>
      <c r="M14" s="118"/>
      <c r="N14" s="118"/>
      <c r="O14" s="118"/>
      <c r="P14" s="119"/>
    </row>
    <row r="15" spans="1:21" s="93" customFormat="1" ht="45" customHeight="1">
      <c r="A15" s="71" t="s">
        <v>610</v>
      </c>
      <c r="B15" s="72"/>
      <c r="C15" s="73" t="s">
        <v>611</v>
      </c>
      <c r="D15" s="73" t="s">
        <v>612</v>
      </c>
      <c r="E15" s="73" t="s">
        <v>613</v>
      </c>
      <c r="F15" s="638" t="s">
        <v>671</v>
      </c>
      <c r="G15" s="639"/>
      <c r="H15" s="639"/>
      <c r="I15" s="639"/>
      <c r="J15" s="639"/>
      <c r="K15" s="639"/>
      <c r="L15" s="639"/>
      <c r="M15" s="639"/>
      <c r="N15" s="639"/>
      <c r="O15" s="640"/>
      <c r="P15" s="66" t="s">
        <v>569</v>
      </c>
    </row>
    <row r="16" spans="1:21" s="93" customFormat="1" ht="101.5">
      <c r="A16" s="75" t="s">
        <v>570</v>
      </c>
      <c r="B16" s="75" t="s">
        <v>672</v>
      </c>
      <c r="C16" s="80" t="s">
        <v>673</v>
      </c>
      <c r="D16" s="81" t="s">
        <v>674</v>
      </c>
      <c r="E16" s="82" t="s">
        <v>702</v>
      </c>
      <c r="F16" s="116">
        <v>0</v>
      </c>
      <c r="G16" s="116">
        <v>0</v>
      </c>
      <c r="H16" s="116">
        <v>0</v>
      </c>
      <c r="I16" s="116">
        <v>0</v>
      </c>
      <c r="J16" s="116">
        <v>0</v>
      </c>
      <c r="K16" s="116">
        <v>0</v>
      </c>
      <c r="L16" s="116">
        <v>0</v>
      </c>
      <c r="M16" s="116">
        <v>0</v>
      </c>
      <c r="N16" s="116">
        <v>0</v>
      </c>
      <c r="O16" s="116">
        <v>0</v>
      </c>
      <c r="P16" s="116"/>
      <c r="Q16" s="94" t="s">
        <v>586</v>
      </c>
    </row>
    <row r="17" spans="1:17" s="93" customFormat="1" ht="140">
      <c r="A17" s="75" t="s">
        <v>572</v>
      </c>
      <c r="B17" s="75" t="s">
        <v>615</v>
      </c>
      <c r="C17" s="76" t="s">
        <v>675</v>
      </c>
      <c r="D17" s="77" t="s">
        <v>676</v>
      </c>
      <c r="E17" s="78" t="s">
        <v>677</v>
      </c>
      <c r="F17" s="116">
        <v>0</v>
      </c>
      <c r="G17" s="116">
        <v>0</v>
      </c>
      <c r="H17" s="116">
        <v>0</v>
      </c>
      <c r="I17" s="116">
        <v>0</v>
      </c>
      <c r="J17" s="116">
        <v>0</v>
      </c>
      <c r="K17" s="116">
        <v>0</v>
      </c>
      <c r="L17" s="116">
        <v>0</v>
      </c>
      <c r="M17" s="116">
        <v>0</v>
      </c>
      <c r="N17" s="116">
        <v>0</v>
      </c>
      <c r="O17" s="116">
        <v>0</v>
      </c>
      <c r="P17" s="116"/>
    </row>
    <row r="18" spans="1:17" s="93" customFormat="1" ht="100.5">
      <c r="A18" s="75" t="s">
        <v>575</v>
      </c>
      <c r="B18" s="79" t="s">
        <v>619</v>
      </c>
      <c r="C18" s="76" t="s">
        <v>678</v>
      </c>
      <c r="D18" s="77" t="s">
        <v>679</v>
      </c>
      <c r="E18" s="78" t="s">
        <v>680</v>
      </c>
      <c r="F18" s="116">
        <v>0</v>
      </c>
      <c r="G18" s="116">
        <v>0</v>
      </c>
      <c r="H18" s="116">
        <v>0</v>
      </c>
      <c r="I18" s="116">
        <v>0</v>
      </c>
      <c r="J18" s="116">
        <v>0</v>
      </c>
      <c r="K18" s="116">
        <v>0</v>
      </c>
      <c r="L18" s="116">
        <v>0</v>
      </c>
      <c r="M18" s="116">
        <v>0</v>
      </c>
      <c r="N18" s="116">
        <v>0</v>
      </c>
      <c r="O18" s="116">
        <v>0</v>
      </c>
      <c r="P18" s="116"/>
    </row>
    <row r="19" spans="1:17" s="93" customFormat="1" ht="112">
      <c r="A19" s="75" t="s">
        <v>577</v>
      </c>
      <c r="B19" s="79" t="s">
        <v>622</v>
      </c>
      <c r="C19" s="80" t="s">
        <v>623</v>
      </c>
      <c r="D19" s="81" t="s">
        <v>624</v>
      </c>
      <c r="E19" s="82" t="s">
        <v>625</v>
      </c>
      <c r="F19" s="116">
        <v>0</v>
      </c>
      <c r="G19" s="116">
        <v>0</v>
      </c>
      <c r="H19" s="116">
        <v>0</v>
      </c>
      <c r="I19" s="116">
        <v>0</v>
      </c>
      <c r="J19" s="116">
        <v>0</v>
      </c>
      <c r="K19" s="116">
        <v>0</v>
      </c>
      <c r="L19" s="116">
        <v>0</v>
      </c>
      <c r="M19" s="116">
        <v>0</v>
      </c>
      <c r="N19" s="116">
        <v>0</v>
      </c>
      <c r="O19" s="116">
        <v>0</v>
      </c>
      <c r="P19" s="116"/>
    </row>
    <row r="20" spans="1:17" s="93" customFormat="1" ht="145">
      <c r="A20" s="75" t="s">
        <v>579</v>
      </c>
      <c r="B20" s="75" t="s">
        <v>681</v>
      </c>
      <c r="C20" s="80" t="s">
        <v>682</v>
      </c>
      <c r="D20" s="81" t="s">
        <v>683</v>
      </c>
      <c r="E20" s="82" t="s">
        <v>684</v>
      </c>
      <c r="F20" s="116">
        <v>0</v>
      </c>
      <c r="G20" s="116">
        <v>0</v>
      </c>
      <c r="H20" s="116">
        <v>0</v>
      </c>
      <c r="I20" s="116">
        <v>0</v>
      </c>
      <c r="J20" s="116">
        <v>0</v>
      </c>
      <c r="K20" s="116">
        <v>0</v>
      </c>
      <c r="L20" s="116">
        <v>0</v>
      </c>
      <c r="M20" s="116">
        <v>0</v>
      </c>
      <c r="N20" s="116">
        <v>0</v>
      </c>
      <c r="O20" s="116">
        <v>0</v>
      </c>
      <c r="P20" s="116"/>
    </row>
    <row r="21" spans="1:17" s="93" customFormat="1" ht="142.5">
      <c r="A21" s="75" t="s">
        <v>581</v>
      </c>
      <c r="B21" s="75" t="s">
        <v>685</v>
      </c>
      <c r="C21" s="80" t="s">
        <v>686</v>
      </c>
      <c r="D21" s="81" t="s">
        <v>687</v>
      </c>
      <c r="E21" s="82" t="s">
        <v>688</v>
      </c>
      <c r="F21" s="116">
        <v>0</v>
      </c>
      <c r="G21" s="116">
        <v>0</v>
      </c>
      <c r="H21" s="116">
        <v>0</v>
      </c>
      <c r="I21" s="116">
        <v>0</v>
      </c>
      <c r="J21" s="116">
        <v>0</v>
      </c>
      <c r="K21" s="116">
        <v>0</v>
      </c>
      <c r="L21" s="116">
        <v>0</v>
      </c>
      <c r="M21" s="116">
        <v>0</v>
      </c>
      <c r="N21" s="116">
        <v>0</v>
      </c>
      <c r="O21" s="116">
        <v>0</v>
      </c>
      <c r="P21" s="116"/>
    </row>
    <row r="22" spans="1:17" s="93" customFormat="1" ht="21" customHeight="1">
      <c r="A22" s="632" t="s">
        <v>689</v>
      </c>
      <c r="B22" s="633"/>
      <c r="C22" s="633"/>
      <c r="D22" s="633"/>
      <c r="E22" s="634"/>
      <c r="F22" s="121">
        <f>SUM(F16:F21)</f>
        <v>0</v>
      </c>
      <c r="G22" s="121">
        <f t="shared" ref="G22:O22" si="0">SUM(G16:G21)</f>
        <v>0</v>
      </c>
      <c r="H22" s="121">
        <f t="shared" si="0"/>
        <v>0</v>
      </c>
      <c r="I22" s="121">
        <f t="shared" si="0"/>
        <v>0</v>
      </c>
      <c r="J22" s="121">
        <f t="shared" si="0"/>
        <v>0</v>
      </c>
      <c r="K22" s="121">
        <f t="shared" si="0"/>
        <v>0</v>
      </c>
      <c r="L22" s="121">
        <f t="shared" si="0"/>
        <v>0</v>
      </c>
      <c r="M22" s="121">
        <f t="shared" si="0"/>
        <v>0</v>
      </c>
      <c r="N22" s="121">
        <f t="shared" si="0"/>
        <v>0</v>
      </c>
      <c r="O22" s="121">
        <f t="shared" si="0"/>
        <v>0</v>
      </c>
      <c r="P22" s="121"/>
    </row>
    <row r="23" spans="1:17" customFormat="1">
      <c r="A23" s="593" t="s">
        <v>1264</v>
      </c>
      <c r="B23" s="594"/>
      <c r="C23" s="594"/>
      <c r="D23" s="594"/>
      <c r="E23" s="595"/>
      <c r="F23" s="20" t="str">
        <f>IF(F22&gt;=14, "Good", IF(F22&gt;=9, "Moderate", "Poor"))</f>
        <v>Poor</v>
      </c>
      <c r="G23" s="20" t="str">
        <f t="shared" ref="G23:O23" si="1">IF(G22&gt;=14, "Good", IF(G22&gt;=9, "Moderate", "Poor"))</f>
        <v>Poor</v>
      </c>
      <c r="H23" s="20" t="str">
        <f t="shared" si="1"/>
        <v>Poor</v>
      </c>
      <c r="I23" s="20" t="str">
        <f t="shared" si="1"/>
        <v>Poor</v>
      </c>
      <c r="J23" s="20" t="str">
        <f t="shared" si="1"/>
        <v>Poor</v>
      </c>
      <c r="K23" s="20" t="str">
        <f t="shared" si="1"/>
        <v>Poor</v>
      </c>
      <c r="L23" s="20" t="str">
        <f t="shared" si="1"/>
        <v>Poor</v>
      </c>
      <c r="M23" s="20" t="str">
        <f t="shared" si="1"/>
        <v>Poor</v>
      </c>
      <c r="N23" s="20" t="str">
        <f t="shared" si="1"/>
        <v>Poor</v>
      </c>
      <c r="O23" s="20" t="str">
        <f t="shared" si="1"/>
        <v>Poor</v>
      </c>
      <c r="P23" s="305"/>
      <c r="Q23" s="92"/>
    </row>
    <row r="24" spans="1:17" s="95" customFormat="1">
      <c r="A24" s="670" t="s">
        <v>645</v>
      </c>
      <c r="B24" s="670"/>
      <c r="C24" s="670"/>
      <c r="D24" s="670"/>
      <c r="E24" s="670"/>
      <c r="F24" s="670" t="s">
        <v>646</v>
      </c>
      <c r="G24" s="670"/>
      <c r="H24" s="670"/>
      <c r="I24" s="670"/>
      <c r="J24" s="670"/>
      <c r="K24" s="670"/>
      <c r="L24" s="670"/>
      <c r="M24" s="670"/>
      <c r="N24" s="670"/>
      <c r="O24" s="670"/>
      <c r="P24" s="670"/>
    </row>
    <row r="25" spans="1:17" s="93" customFormat="1" ht="27.75" customHeight="1">
      <c r="A25" s="104" t="s">
        <v>690</v>
      </c>
      <c r="B25" s="105"/>
      <c r="C25" s="105"/>
      <c r="D25" s="105"/>
      <c r="E25" s="105"/>
      <c r="F25" s="54" t="str">
        <f>IF(F22&gt;13,"Yes","No")</f>
        <v>No</v>
      </c>
      <c r="G25" s="54" t="str">
        <f t="shared" ref="G25:O25" si="2">IF(G22&gt;13,"Yes","No")</f>
        <v>No</v>
      </c>
      <c r="H25" s="54" t="str">
        <f t="shared" si="2"/>
        <v>No</v>
      </c>
      <c r="I25" s="54" t="str">
        <f t="shared" si="2"/>
        <v>No</v>
      </c>
      <c r="J25" s="54" t="str">
        <f t="shared" si="2"/>
        <v>No</v>
      </c>
      <c r="K25" s="54" t="str">
        <f t="shared" si="2"/>
        <v>No</v>
      </c>
      <c r="L25" s="54" t="str">
        <f t="shared" si="2"/>
        <v>No</v>
      </c>
      <c r="M25" s="54" t="str">
        <f t="shared" si="2"/>
        <v>No</v>
      </c>
      <c r="N25" s="54" t="str">
        <f t="shared" si="2"/>
        <v>No</v>
      </c>
      <c r="O25" s="54" t="str">
        <f t="shared" si="2"/>
        <v>No</v>
      </c>
      <c r="P25" s="667"/>
    </row>
    <row r="26" spans="1:17" s="93" customFormat="1" ht="33.75" customHeight="1">
      <c r="A26" s="106" t="s">
        <v>691</v>
      </c>
      <c r="B26" s="107"/>
      <c r="C26" s="107"/>
      <c r="D26" s="107"/>
      <c r="E26" s="107"/>
      <c r="F26" s="54" t="str">
        <f>IF(AND(F22&gt;8,F22&lt;14),"Yes","No")</f>
        <v>No</v>
      </c>
      <c r="G26" s="54" t="str">
        <f t="shared" ref="G26:O26" si="3">IF(AND(G22&gt;8,G22&lt;14),"Yes","No")</f>
        <v>No</v>
      </c>
      <c r="H26" s="54" t="str">
        <f t="shared" si="3"/>
        <v>No</v>
      </c>
      <c r="I26" s="54" t="str">
        <f t="shared" si="3"/>
        <v>No</v>
      </c>
      <c r="J26" s="54" t="str">
        <f t="shared" si="3"/>
        <v>No</v>
      </c>
      <c r="K26" s="54" t="str">
        <f t="shared" si="3"/>
        <v>No</v>
      </c>
      <c r="L26" s="54" t="str">
        <f t="shared" si="3"/>
        <v>No</v>
      </c>
      <c r="M26" s="54" t="str">
        <f t="shared" si="3"/>
        <v>No</v>
      </c>
      <c r="N26" s="54" t="str">
        <f t="shared" si="3"/>
        <v>No</v>
      </c>
      <c r="O26" s="54" t="str">
        <f t="shared" si="3"/>
        <v>No</v>
      </c>
      <c r="P26" s="668"/>
    </row>
    <row r="27" spans="1:17" s="93" customFormat="1" ht="36" customHeight="1">
      <c r="A27" s="108" t="s">
        <v>692</v>
      </c>
      <c r="B27" s="109"/>
      <c r="C27" s="109"/>
      <c r="D27" s="109"/>
      <c r="E27" s="109"/>
      <c r="F27" s="54" t="str">
        <f>IF(AND(F22&lt;9),"Yes","No")</f>
        <v>Yes</v>
      </c>
      <c r="G27" s="54" t="str">
        <f t="shared" ref="G27:O27" si="4">IF(AND(G22&lt;9),"Yes","No")</f>
        <v>Yes</v>
      </c>
      <c r="H27" s="54" t="str">
        <f t="shared" si="4"/>
        <v>Yes</v>
      </c>
      <c r="I27" s="54" t="str">
        <f t="shared" si="4"/>
        <v>Yes</v>
      </c>
      <c r="J27" s="54" t="str">
        <f t="shared" si="4"/>
        <v>Yes</v>
      </c>
      <c r="K27" s="54" t="str">
        <f t="shared" si="4"/>
        <v>Yes</v>
      </c>
      <c r="L27" s="54" t="str">
        <f t="shared" si="4"/>
        <v>Yes</v>
      </c>
      <c r="M27" s="54" t="str">
        <f t="shared" si="4"/>
        <v>Yes</v>
      </c>
      <c r="N27" s="54" t="str">
        <f t="shared" si="4"/>
        <v>Yes</v>
      </c>
      <c r="O27" s="54" t="str">
        <f t="shared" si="4"/>
        <v>Yes</v>
      </c>
      <c r="P27" s="669"/>
    </row>
    <row r="28" spans="1:17" s="95" customFormat="1" ht="17.149999999999999" customHeight="1">
      <c r="A28" s="635" t="s">
        <v>599</v>
      </c>
      <c r="B28" s="636"/>
      <c r="C28" s="636"/>
      <c r="D28" s="636"/>
      <c r="E28" s="636"/>
      <c r="F28" s="636"/>
      <c r="G28" s="636"/>
      <c r="H28" s="636"/>
      <c r="I28" s="636"/>
      <c r="J28" s="636"/>
      <c r="K28" s="636"/>
      <c r="L28" s="636"/>
      <c r="M28" s="636"/>
      <c r="N28" s="636"/>
      <c r="O28" s="636"/>
      <c r="P28" s="637"/>
    </row>
    <row r="29" spans="1:17" ht="125.15" customHeight="1">
      <c r="A29" s="476"/>
      <c r="B29" s="477"/>
      <c r="C29" s="477"/>
      <c r="D29" s="477"/>
      <c r="E29" s="477"/>
      <c r="F29" s="477"/>
      <c r="G29" s="477"/>
      <c r="H29" s="477"/>
      <c r="I29" s="477"/>
      <c r="J29" s="477"/>
      <c r="K29" s="477"/>
      <c r="L29" s="477"/>
      <c r="M29" s="477"/>
      <c r="N29" s="477"/>
      <c r="O29" s="477"/>
      <c r="P29" s="478"/>
    </row>
    <row r="30" spans="1:17" s="95" customFormat="1">
      <c r="A30" s="467" t="s">
        <v>600</v>
      </c>
      <c r="B30" s="468"/>
      <c r="C30" s="468"/>
      <c r="D30" s="468"/>
      <c r="E30" s="468"/>
      <c r="F30" s="468"/>
      <c r="G30" s="468"/>
      <c r="H30" s="468"/>
      <c r="I30" s="468"/>
      <c r="J30" s="468"/>
      <c r="K30" s="468"/>
      <c r="L30" s="468"/>
      <c r="M30" s="468"/>
      <c r="N30" s="468"/>
      <c r="O30" s="468"/>
      <c r="P30" s="468"/>
    </row>
    <row r="31" spans="1:17" ht="122.25" customHeight="1">
      <c r="A31" s="664" t="s">
        <v>693</v>
      </c>
      <c r="B31" s="665"/>
      <c r="C31" s="665"/>
      <c r="D31" s="665"/>
      <c r="E31" s="665"/>
      <c r="F31" s="665"/>
      <c r="G31" s="665"/>
      <c r="H31" s="665"/>
      <c r="I31" s="665"/>
      <c r="J31" s="665"/>
      <c r="K31" s="665"/>
      <c r="L31" s="665"/>
      <c r="M31" s="665"/>
      <c r="N31" s="665"/>
      <c r="O31" s="665"/>
      <c r="P31" s="666"/>
      <c r="Q31" s="110"/>
    </row>
    <row r="32" spans="1:17">
      <c r="A32" s="512" t="s">
        <v>650</v>
      </c>
      <c r="B32" s="513"/>
      <c r="C32" s="513"/>
      <c r="D32" s="111"/>
      <c r="E32" s="111"/>
      <c r="F32" s="111"/>
      <c r="G32" s="111"/>
      <c r="H32" s="111"/>
      <c r="I32" s="111"/>
      <c r="J32" s="111"/>
      <c r="K32" s="111"/>
      <c r="L32" s="111"/>
      <c r="M32" s="111"/>
      <c r="N32" s="111"/>
      <c r="O32" s="111"/>
      <c r="P32" s="112"/>
      <c r="Q32" s="110"/>
    </row>
    <row r="33" spans="1:17">
      <c r="A33" s="519" t="s">
        <v>694</v>
      </c>
      <c r="B33" s="520"/>
      <c r="C33" s="520"/>
      <c r="D33" s="520"/>
      <c r="E33" s="520"/>
      <c r="F33" s="520"/>
      <c r="G33" s="520"/>
      <c r="H33" s="520"/>
      <c r="I33" s="520"/>
      <c r="J33" s="520"/>
      <c r="K33" s="520"/>
      <c r="L33" s="520"/>
      <c r="M33" s="520"/>
      <c r="N33" s="520"/>
      <c r="O33" s="520"/>
      <c r="P33" s="521"/>
    </row>
    <row r="34" spans="1:17">
      <c r="A34" s="658" t="s">
        <v>652</v>
      </c>
      <c r="B34" s="658"/>
      <c r="C34" s="658"/>
      <c r="D34" s="658"/>
      <c r="E34" s="111"/>
      <c r="F34" s="111"/>
      <c r="G34" s="111"/>
      <c r="H34" s="111"/>
      <c r="I34" s="111"/>
      <c r="J34" s="111"/>
      <c r="K34" s="111"/>
      <c r="L34" s="111"/>
      <c r="M34" s="111"/>
      <c r="N34" s="111"/>
      <c r="O34" s="111"/>
      <c r="P34" s="112"/>
      <c r="Q34" s="113"/>
    </row>
    <row r="35" spans="1:17">
      <c r="A35" s="519" t="s">
        <v>695</v>
      </c>
      <c r="B35" s="520"/>
      <c r="C35" s="520"/>
      <c r="D35" s="520"/>
      <c r="E35" s="520"/>
      <c r="F35" s="520"/>
      <c r="G35" s="520"/>
      <c r="H35" s="520"/>
      <c r="I35" s="520"/>
      <c r="J35" s="520"/>
      <c r="K35" s="520"/>
      <c r="L35" s="520"/>
      <c r="M35" s="520"/>
      <c r="N35" s="520"/>
      <c r="O35" s="520"/>
      <c r="P35" s="521"/>
      <c r="Q35" s="110"/>
    </row>
    <row r="36" spans="1:17">
      <c r="A36" s="658" t="s">
        <v>653</v>
      </c>
      <c r="B36" s="658"/>
      <c r="C36" s="658"/>
      <c r="D36" s="658"/>
      <c r="E36" s="111"/>
      <c r="F36" s="114"/>
      <c r="G36" s="114"/>
      <c r="H36" s="114"/>
      <c r="I36" s="114"/>
      <c r="J36" s="114"/>
      <c r="K36" s="114"/>
      <c r="L36" s="114"/>
      <c r="M36" s="114"/>
      <c r="N36" s="114"/>
      <c r="O36" s="114"/>
      <c r="P36" s="115"/>
      <c r="Q36" s="110"/>
    </row>
    <row r="37" spans="1:17" ht="188.25" customHeight="1">
      <c r="A37" s="659" t="s">
        <v>703</v>
      </c>
      <c r="B37" s="660"/>
      <c r="C37" s="660"/>
      <c r="D37" s="660"/>
      <c r="E37" s="660"/>
      <c r="F37" s="660"/>
      <c r="G37" s="660"/>
      <c r="H37" s="660"/>
      <c r="I37" s="660"/>
      <c r="J37" s="660"/>
      <c r="K37" s="660"/>
      <c r="L37" s="660"/>
      <c r="M37" s="660"/>
      <c r="N37" s="660"/>
      <c r="O37" s="660"/>
      <c r="P37" s="661"/>
      <c r="Q37" s="110"/>
    </row>
    <row r="38" spans="1:17" ht="20.25" customHeight="1">
      <c r="A38" s="662" t="s">
        <v>654</v>
      </c>
      <c r="B38" s="663"/>
      <c r="C38" s="663"/>
      <c r="D38" s="663"/>
      <c r="E38" s="663"/>
      <c r="F38" s="663"/>
      <c r="G38" s="663"/>
      <c r="H38" s="663"/>
      <c r="I38" s="663"/>
      <c r="J38" s="290"/>
      <c r="K38" s="290"/>
      <c r="L38" s="290"/>
      <c r="M38" s="290"/>
      <c r="N38" s="290"/>
      <c r="O38" s="290"/>
      <c r="P38" s="291"/>
      <c r="Q38" s="110"/>
    </row>
    <row r="39" spans="1:17" ht="73.5" customHeight="1">
      <c r="A39" s="659" t="s">
        <v>696</v>
      </c>
      <c r="B39" s="660"/>
      <c r="C39" s="660"/>
      <c r="D39" s="660"/>
      <c r="E39" s="660"/>
      <c r="F39" s="660"/>
      <c r="G39" s="660"/>
      <c r="H39" s="660"/>
      <c r="I39" s="660"/>
      <c r="J39" s="660"/>
      <c r="K39" s="660"/>
      <c r="L39" s="660"/>
      <c r="M39" s="660"/>
      <c r="N39" s="660"/>
      <c r="O39" s="660"/>
      <c r="P39" s="661"/>
      <c r="Q39" s="110"/>
    </row>
    <row r="40" spans="1:17">
      <c r="A40" s="671" t="s">
        <v>655</v>
      </c>
      <c r="B40" s="672"/>
      <c r="C40" s="672"/>
      <c r="D40" s="672"/>
      <c r="E40" s="672"/>
      <c r="F40" s="672"/>
      <c r="G40" s="111"/>
      <c r="H40" s="111"/>
      <c r="I40" s="111"/>
      <c r="J40" s="111"/>
      <c r="K40" s="111"/>
      <c r="L40" s="111"/>
      <c r="M40" s="111"/>
      <c r="N40" s="111"/>
      <c r="O40" s="111"/>
      <c r="P40" s="112"/>
    </row>
    <row r="41" spans="1:17" ht="164.25" customHeight="1">
      <c r="A41" s="537" t="s">
        <v>697</v>
      </c>
      <c r="B41" s="656"/>
      <c r="C41" s="656"/>
      <c r="D41" s="656"/>
      <c r="E41" s="656"/>
      <c r="F41" s="656"/>
      <c r="G41" s="656"/>
      <c r="H41" s="656"/>
      <c r="I41" s="656"/>
      <c r="J41" s="656"/>
      <c r="K41" s="656"/>
      <c r="L41" s="656"/>
      <c r="M41" s="656"/>
      <c r="N41" s="656"/>
      <c r="O41" s="656"/>
      <c r="P41" s="657"/>
      <c r="Q41" s="113"/>
    </row>
    <row r="42" spans="1:17">
      <c r="Q42" s="110"/>
    </row>
    <row r="43" spans="1:17">
      <c r="Q43" s="110"/>
    </row>
    <row r="44" spans="1:17">
      <c r="Q44" s="110"/>
    </row>
    <row r="45" spans="1:17">
      <c r="Q45" s="110"/>
    </row>
    <row r="46" spans="1:17">
      <c r="Q46" s="110"/>
    </row>
    <row r="48" spans="1:17">
      <c r="Q48" s="113"/>
    </row>
    <row r="49" spans="17:17">
      <c r="Q49" s="110"/>
    </row>
    <row r="50" spans="17:17">
      <c r="Q50" s="110"/>
    </row>
    <row r="51" spans="17:17">
      <c r="Q51" s="110"/>
    </row>
    <row r="52" spans="17:17">
      <c r="Q52" s="110"/>
    </row>
  </sheetData>
  <mergeCells count="38">
    <mergeCell ref="A5:C5"/>
    <mergeCell ref="F5:P5"/>
    <mergeCell ref="A1:P1"/>
    <mergeCell ref="A2:P2"/>
    <mergeCell ref="A3:P3"/>
    <mergeCell ref="A4:C4"/>
    <mergeCell ref="F4:P4"/>
    <mergeCell ref="A6:P6"/>
    <mergeCell ref="A7:P7"/>
    <mergeCell ref="A8:E8"/>
    <mergeCell ref="A9:P9"/>
    <mergeCell ref="A10:E10"/>
    <mergeCell ref="F10:O10"/>
    <mergeCell ref="P10:P13"/>
    <mergeCell ref="A11:E11"/>
    <mergeCell ref="A12:E12"/>
    <mergeCell ref="F12:O12"/>
    <mergeCell ref="A13:E13"/>
    <mergeCell ref="F15:O15"/>
    <mergeCell ref="A22:E22"/>
    <mergeCell ref="A24:E24"/>
    <mergeCell ref="F24:P24"/>
    <mergeCell ref="A40:F40"/>
    <mergeCell ref="A41:P41"/>
    <mergeCell ref="A23:E23"/>
    <mergeCell ref="A34:D34"/>
    <mergeCell ref="A35:P35"/>
    <mergeCell ref="A36:D36"/>
    <mergeCell ref="A37:P37"/>
    <mergeCell ref="A38:I38"/>
    <mergeCell ref="A39:P39"/>
    <mergeCell ref="A28:P28"/>
    <mergeCell ref="A29:P29"/>
    <mergeCell ref="A30:P30"/>
    <mergeCell ref="A31:P31"/>
    <mergeCell ref="A32:C32"/>
    <mergeCell ref="A33:P33"/>
    <mergeCell ref="P25:P27"/>
  </mergeCells>
  <conditionalFormatting sqref="F23:O23">
    <cfRule type="cellIs" dxfId="14" priority="1" operator="equal">
      <formula>"Poor"</formula>
    </cfRule>
    <cfRule type="cellIs" dxfId="13" priority="2" operator="equal">
      <formula>"Moderate"</formula>
    </cfRule>
    <cfRule type="cellIs" dxfId="12" priority="3" operator="equal">
      <formula>"Good"</formula>
    </cfRule>
  </conditionalFormatting>
  <hyperlinks>
    <hyperlink ref="A8" r:id="rId1" display="https://eunis.eea.europa.eu/habitats/20" xr:uid="{9732D913-FCD1-4A44-94DB-3C4B26DB1687}"/>
    <hyperlink ref="A32" r:id="rId2" display="https://mhc.jncc.gov.uk/media/1009/sacfor.pdf" xr:uid="{1982EF42-8DAF-4494-B889-BE5553CEF42A}"/>
    <hyperlink ref="A40" r:id="rId3" display="https://www.researchgate.net/publication/344340540_A_European_Threshold_Value_and_Assessment_Method_for_Macro_Litter_on_Coastlines" xr:uid="{C88205E6-7F96-4AC3-AB50-2289A53A6E45}"/>
    <hyperlink ref="Q1" location="'SELECTING CONDITION SHEET'!A1" display="Return to ‘Selecting condition sheet’ tab" xr:uid="{6E84FC6E-C6BF-4B35-A910-E63693BEB24B}"/>
    <hyperlink ref="A34" r:id="rId4" display="https://www.nonnativespecies.org/assets/UK_Marine_NIS_priority_list_2020-1.pdf" xr:uid="{611327F4-E8AB-4FB3-B462-747A24A532C2}"/>
    <hyperlink ref="A36" r:id="rId5" display="https://www.nonnativespecies.org/resources-and-projects/marine-pathways-group/" xr:uid="{88B6DFD5-8467-4274-B2DB-FE9C2B0A805D}"/>
    <hyperlink ref="A38" r:id="rId6" display="https://www.researchgate.net/publication/311165147_Marine_anthropogenic_litter_on_British_beaches_A_10-year_nationwide_assessment_using_citizen_science_data" xr:uid="{547652D7-B759-41CC-BA28-65238935977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B8602-61B6-42D1-AFE8-B3DC23FDC781}">
  <dimension ref="A1:O33"/>
  <sheetViews>
    <sheetView topLeftCell="A15" zoomScale="85" zoomScaleNormal="85" workbookViewId="0">
      <selection activeCell="M17" sqref="M17"/>
    </sheetView>
  </sheetViews>
  <sheetFormatPr defaultColWidth="8.7265625" defaultRowHeight="14.5"/>
  <cols>
    <col min="1" max="1" width="3" style="62" customWidth="1"/>
    <col min="2" max="2" width="23.7265625" style="62" customWidth="1"/>
    <col min="3" max="3" width="30.54296875" style="62" customWidth="1"/>
    <col min="4" max="4" width="7.81640625" style="62" customWidth="1"/>
    <col min="5" max="5" width="7.26953125" style="62" customWidth="1"/>
    <col min="6" max="6" width="7.54296875" style="62" customWidth="1"/>
    <col min="7" max="7" width="7.1796875" style="62" customWidth="1"/>
    <col min="8" max="8" width="7.453125" style="62" customWidth="1"/>
    <col min="9" max="9" width="8" style="62" customWidth="1"/>
    <col min="10" max="10" width="7.7265625" style="62" customWidth="1"/>
    <col min="11" max="11" width="8" style="62" customWidth="1"/>
    <col min="12" max="12" width="8.26953125" style="62" customWidth="1"/>
    <col min="13" max="13" width="9.26953125" style="62" customWidth="1"/>
    <col min="14" max="14" width="16.54296875" style="62" customWidth="1"/>
    <col min="15" max="15" width="35.54296875" style="62" customWidth="1"/>
    <col min="16" max="16384" width="8.7265625" style="62"/>
  </cols>
  <sheetData>
    <row r="1" spans="1:15" s="63" customFormat="1">
      <c r="A1" s="464" t="s">
        <v>704</v>
      </c>
      <c r="B1" s="465"/>
      <c r="C1" s="465"/>
      <c r="D1" s="465"/>
      <c r="E1" s="465"/>
      <c r="F1" s="465"/>
      <c r="G1" s="465"/>
      <c r="H1" s="465"/>
      <c r="I1" s="465"/>
      <c r="J1" s="465"/>
      <c r="K1" s="465"/>
      <c r="L1" s="465"/>
      <c r="M1" s="465"/>
      <c r="N1" s="466"/>
      <c r="O1" s="61" t="s">
        <v>557</v>
      </c>
    </row>
    <row r="2" spans="1:15" s="83" customFormat="1" ht="15" customHeight="1">
      <c r="A2" s="117" t="s">
        <v>705</v>
      </c>
      <c r="B2" s="118"/>
      <c r="C2" s="118"/>
      <c r="D2" s="118"/>
      <c r="E2" s="118"/>
      <c r="F2" s="118"/>
      <c r="G2" s="118"/>
      <c r="H2" s="118"/>
      <c r="I2" s="118"/>
      <c r="J2" s="118"/>
      <c r="K2" s="118"/>
      <c r="L2" s="118"/>
      <c r="M2" s="118"/>
      <c r="N2" s="119"/>
    </row>
    <row r="3" spans="1:15" s="63" customFormat="1" ht="17.5" customHeight="1">
      <c r="A3" s="470" t="s">
        <v>706</v>
      </c>
      <c r="B3" s="471"/>
      <c r="C3" s="471"/>
      <c r="D3" s="471"/>
      <c r="E3" s="471"/>
      <c r="F3" s="471"/>
      <c r="G3" s="471"/>
      <c r="H3" s="471"/>
      <c r="I3" s="471"/>
      <c r="J3" s="471"/>
      <c r="K3" s="471"/>
      <c r="L3" s="471"/>
      <c r="M3" s="471"/>
      <c r="N3" s="472"/>
    </row>
    <row r="4" spans="1:15" s="83" customFormat="1" ht="15" customHeight="1">
      <c r="A4" s="467" t="s">
        <v>560</v>
      </c>
      <c r="B4" s="468"/>
      <c r="C4" s="468"/>
      <c r="D4" s="468"/>
      <c r="E4" s="468"/>
      <c r="F4" s="468"/>
      <c r="G4" s="468"/>
      <c r="H4" s="468"/>
      <c r="I4" s="468"/>
      <c r="J4" s="468"/>
      <c r="K4" s="468"/>
      <c r="L4" s="468"/>
      <c r="M4" s="468"/>
      <c r="N4" s="469"/>
    </row>
    <row r="5" spans="1:15" ht="16.5" customHeight="1">
      <c r="A5" s="714" t="s">
        <v>707</v>
      </c>
      <c r="B5" s="715"/>
      <c r="C5" s="715"/>
      <c r="D5" s="715"/>
      <c r="E5" s="715"/>
      <c r="F5" s="715"/>
      <c r="G5" s="715"/>
      <c r="H5" s="715"/>
      <c r="I5" s="715"/>
      <c r="J5" s="715"/>
      <c r="K5" s="715"/>
      <c r="L5" s="715"/>
      <c r="M5" s="715"/>
      <c r="N5" s="716"/>
    </row>
    <row r="6" spans="1:15" ht="87" customHeight="1">
      <c r="A6" s="476"/>
      <c r="B6" s="477"/>
      <c r="C6" s="477"/>
      <c r="D6" s="477"/>
      <c r="E6" s="477"/>
      <c r="F6" s="477"/>
      <c r="G6" s="477"/>
      <c r="H6" s="477"/>
      <c r="I6" s="477"/>
      <c r="J6" s="477"/>
      <c r="K6" s="477"/>
      <c r="L6" s="477"/>
      <c r="M6" s="477"/>
      <c r="N6" s="478"/>
    </row>
    <row r="7" spans="1:15" ht="57.75" customHeight="1">
      <c r="A7" s="611" t="s">
        <v>601</v>
      </c>
      <c r="B7" s="612"/>
      <c r="C7" s="37"/>
      <c r="D7" s="654" t="s">
        <v>562</v>
      </c>
      <c r="E7" s="655"/>
      <c r="F7" s="684"/>
      <c r="G7" s="711"/>
      <c r="H7" s="712"/>
      <c r="I7" s="712"/>
      <c r="J7" s="712"/>
      <c r="K7" s="712"/>
      <c r="L7" s="712"/>
      <c r="M7" s="712"/>
      <c r="N7" s="713"/>
    </row>
    <row r="8" spans="1:15" ht="49.5" customHeight="1">
      <c r="A8" s="699" t="s">
        <v>563</v>
      </c>
      <c r="B8" s="700"/>
      <c r="C8" s="705"/>
      <c r="D8" s="611" t="s">
        <v>564</v>
      </c>
      <c r="E8" s="708"/>
      <c r="F8" s="612"/>
      <c r="G8" s="613"/>
      <c r="H8" s="614"/>
      <c r="I8" s="614"/>
      <c r="J8" s="614"/>
      <c r="K8" s="614"/>
      <c r="L8" s="614"/>
      <c r="M8" s="614"/>
      <c r="N8" s="615"/>
    </row>
    <row r="9" spans="1:15" ht="18" customHeight="1">
      <c r="A9" s="701"/>
      <c r="B9" s="702"/>
      <c r="C9" s="706"/>
      <c r="D9" s="611" t="s">
        <v>566</v>
      </c>
      <c r="E9" s="708"/>
      <c r="F9" s="708"/>
      <c r="G9" s="708"/>
      <c r="H9" s="708"/>
      <c r="I9" s="708"/>
      <c r="J9" s="708"/>
      <c r="K9" s="708"/>
      <c r="L9" s="708"/>
      <c r="M9" s="708"/>
      <c r="N9" s="709"/>
    </row>
    <row r="10" spans="1:15" ht="30.75" customHeight="1">
      <c r="A10" s="701"/>
      <c r="B10" s="702"/>
      <c r="C10" s="706"/>
      <c r="D10" s="310"/>
      <c r="E10" s="310"/>
      <c r="F10" s="310"/>
      <c r="G10" s="310"/>
      <c r="H10" s="310"/>
      <c r="I10" s="310"/>
      <c r="J10" s="310"/>
      <c r="K10" s="310"/>
      <c r="L10" s="310"/>
      <c r="M10" s="310"/>
      <c r="N10" s="709"/>
    </row>
    <row r="11" spans="1:15" ht="18" customHeight="1">
      <c r="A11" s="703"/>
      <c r="B11" s="704"/>
      <c r="C11" s="707"/>
      <c r="D11" s="710" t="s">
        <v>565</v>
      </c>
      <c r="E11" s="699"/>
      <c r="F11" s="699"/>
      <c r="G11" s="699"/>
      <c r="H11" s="699"/>
      <c r="I11" s="699"/>
      <c r="J11" s="699"/>
      <c r="K11" s="699"/>
      <c r="L11" s="699"/>
      <c r="M11" s="699"/>
      <c r="N11" s="709"/>
    </row>
    <row r="12" spans="1:15" ht="42" customHeight="1">
      <c r="A12" s="489" t="s">
        <v>567</v>
      </c>
      <c r="B12" s="490"/>
      <c r="C12" s="491"/>
      <c r="D12" s="311"/>
      <c r="E12" s="311"/>
      <c r="F12" s="311"/>
      <c r="G12" s="311"/>
      <c r="H12" s="311"/>
      <c r="I12" s="311"/>
      <c r="J12" s="311"/>
      <c r="K12" s="311"/>
      <c r="L12" s="311"/>
      <c r="M12" s="311"/>
      <c r="N12" s="709"/>
    </row>
    <row r="13" spans="1:15" s="83" customFormat="1" ht="42" customHeight="1">
      <c r="A13" s="492"/>
      <c r="B13" s="493"/>
      <c r="C13" s="494"/>
      <c r="D13" s="473" t="s">
        <v>568</v>
      </c>
      <c r="E13" s="474"/>
      <c r="F13" s="474"/>
      <c r="G13" s="474"/>
      <c r="H13" s="474"/>
      <c r="I13" s="474"/>
      <c r="J13" s="474"/>
      <c r="K13" s="474"/>
      <c r="L13" s="474"/>
      <c r="M13" s="474"/>
      <c r="N13" s="124" t="s">
        <v>569</v>
      </c>
    </row>
    <row r="14" spans="1:15" s="63" customFormat="1" ht="58">
      <c r="A14" s="123" t="s">
        <v>570</v>
      </c>
      <c r="B14" s="479" t="s">
        <v>708</v>
      </c>
      <c r="C14" s="481"/>
      <c r="D14" s="457">
        <v>0</v>
      </c>
      <c r="E14" s="457">
        <v>0</v>
      </c>
      <c r="F14" s="457">
        <v>0</v>
      </c>
      <c r="G14" s="457">
        <v>0</v>
      </c>
      <c r="H14" s="457">
        <v>0</v>
      </c>
      <c r="I14" s="457">
        <v>0</v>
      </c>
      <c r="J14" s="457">
        <v>0</v>
      </c>
      <c r="K14" s="457">
        <v>0</v>
      </c>
      <c r="L14" s="457">
        <v>0</v>
      </c>
      <c r="M14" s="457">
        <v>0</v>
      </c>
      <c r="N14" s="116"/>
      <c r="O14" s="68" t="s">
        <v>551</v>
      </c>
    </row>
    <row r="15" spans="1:15" s="63" customFormat="1" ht="72.5">
      <c r="A15" s="123" t="s">
        <v>572</v>
      </c>
      <c r="B15" s="479" t="s">
        <v>709</v>
      </c>
      <c r="C15" s="481"/>
      <c r="D15" s="457">
        <v>0</v>
      </c>
      <c r="E15" s="457">
        <v>0</v>
      </c>
      <c r="F15" s="457">
        <v>0</v>
      </c>
      <c r="G15" s="457">
        <v>0</v>
      </c>
      <c r="H15" s="457">
        <v>0</v>
      </c>
      <c r="I15" s="457">
        <v>0</v>
      </c>
      <c r="J15" s="457">
        <v>0</v>
      </c>
      <c r="K15" s="457">
        <v>0</v>
      </c>
      <c r="L15" s="457">
        <v>0</v>
      </c>
      <c r="M15" s="457">
        <v>0</v>
      </c>
      <c r="N15" s="116"/>
      <c r="O15" s="68" t="s">
        <v>555</v>
      </c>
    </row>
    <row r="16" spans="1:15" s="63" customFormat="1" ht="72.5">
      <c r="A16" s="123" t="s">
        <v>575</v>
      </c>
      <c r="B16" s="479" t="s">
        <v>710</v>
      </c>
      <c r="C16" s="481"/>
      <c r="D16" s="457">
        <v>0</v>
      </c>
      <c r="E16" s="457">
        <v>0</v>
      </c>
      <c r="F16" s="457">
        <v>0</v>
      </c>
      <c r="G16" s="457">
        <v>0</v>
      </c>
      <c r="H16" s="457">
        <v>0</v>
      </c>
      <c r="I16" s="457">
        <v>0</v>
      </c>
      <c r="J16" s="457">
        <v>0</v>
      </c>
      <c r="K16" s="457">
        <v>0</v>
      </c>
      <c r="L16" s="457">
        <v>0</v>
      </c>
      <c r="M16" s="457">
        <v>0</v>
      </c>
      <c r="N16" s="116"/>
      <c r="O16" s="68" t="s">
        <v>555</v>
      </c>
    </row>
    <row r="17" spans="1:15" s="63" customFormat="1" ht="72.5">
      <c r="A17" s="123" t="s">
        <v>577</v>
      </c>
      <c r="B17" s="479" t="s">
        <v>711</v>
      </c>
      <c r="C17" s="481"/>
      <c r="D17" s="457">
        <v>0</v>
      </c>
      <c r="E17" s="457">
        <v>0</v>
      </c>
      <c r="F17" s="457">
        <v>0</v>
      </c>
      <c r="G17" s="457">
        <v>0</v>
      </c>
      <c r="H17" s="457">
        <v>0</v>
      </c>
      <c r="I17" s="457">
        <v>0</v>
      </c>
      <c r="J17" s="457">
        <v>0</v>
      </c>
      <c r="K17" s="457">
        <v>0</v>
      </c>
      <c r="L17" s="457">
        <v>0</v>
      </c>
      <c r="M17" s="457">
        <v>0</v>
      </c>
      <c r="N17" s="116"/>
      <c r="O17" s="68" t="s">
        <v>555</v>
      </c>
    </row>
    <row r="18" spans="1:15" s="63" customFormat="1" ht="72.5">
      <c r="A18" s="123" t="s">
        <v>579</v>
      </c>
      <c r="B18" s="479" t="s">
        <v>712</v>
      </c>
      <c r="C18" s="481"/>
      <c r="D18" s="457">
        <v>0</v>
      </c>
      <c r="E18" s="457">
        <v>0</v>
      </c>
      <c r="F18" s="457">
        <v>0</v>
      </c>
      <c r="G18" s="457">
        <v>0</v>
      </c>
      <c r="H18" s="457">
        <v>0</v>
      </c>
      <c r="I18" s="457">
        <v>0</v>
      </c>
      <c r="J18" s="457">
        <v>0</v>
      </c>
      <c r="K18" s="457">
        <v>0</v>
      </c>
      <c r="L18" s="457">
        <v>0</v>
      </c>
      <c r="M18" s="457">
        <v>0</v>
      </c>
      <c r="N18" s="116"/>
      <c r="O18" s="68" t="s">
        <v>555</v>
      </c>
    </row>
    <row r="19" spans="1:15" s="63" customFormat="1" ht="72.5">
      <c r="A19" s="123" t="s">
        <v>581</v>
      </c>
      <c r="B19" s="479" t="s">
        <v>713</v>
      </c>
      <c r="C19" s="481"/>
      <c r="D19" s="457">
        <v>0</v>
      </c>
      <c r="E19" s="457">
        <v>0</v>
      </c>
      <c r="F19" s="457">
        <v>0</v>
      </c>
      <c r="G19" s="457">
        <v>0</v>
      </c>
      <c r="H19" s="457">
        <v>0</v>
      </c>
      <c r="I19" s="457">
        <v>0</v>
      </c>
      <c r="J19" s="457">
        <v>0</v>
      </c>
      <c r="K19" s="457">
        <v>0</v>
      </c>
      <c r="L19" s="457">
        <v>0</v>
      </c>
      <c r="M19" s="457">
        <v>0</v>
      </c>
      <c r="N19" s="116"/>
      <c r="O19" s="68" t="s">
        <v>555</v>
      </c>
    </row>
    <row r="20" spans="1:15" s="63" customFormat="1" ht="58">
      <c r="A20" s="123" t="s">
        <v>584</v>
      </c>
      <c r="B20" s="479" t="s">
        <v>714</v>
      </c>
      <c r="C20" s="481"/>
      <c r="D20" s="457">
        <v>0</v>
      </c>
      <c r="E20" s="457">
        <v>0</v>
      </c>
      <c r="F20" s="457">
        <v>0</v>
      </c>
      <c r="G20" s="457">
        <v>0</v>
      </c>
      <c r="H20" s="457">
        <v>0</v>
      </c>
      <c r="I20" s="457">
        <v>0</v>
      </c>
      <c r="J20" s="457">
        <v>0</v>
      </c>
      <c r="K20" s="457">
        <v>0</v>
      </c>
      <c r="L20" s="457">
        <v>0</v>
      </c>
      <c r="M20" s="457">
        <v>0</v>
      </c>
      <c r="N20" s="116"/>
      <c r="O20" s="68" t="s">
        <v>551</v>
      </c>
    </row>
    <row r="21" spans="1:15" s="63" customFormat="1" ht="72.5">
      <c r="A21" s="123" t="s">
        <v>587</v>
      </c>
      <c r="B21" s="479" t="s">
        <v>715</v>
      </c>
      <c r="C21" s="481"/>
      <c r="D21" s="457">
        <v>0</v>
      </c>
      <c r="E21" s="457">
        <v>0</v>
      </c>
      <c r="F21" s="457">
        <v>0</v>
      </c>
      <c r="G21" s="457">
        <v>0</v>
      </c>
      <c r="H21" s="457">
        <v>0</v>
      </c>
      <c r="I21" s="457">
        <v>0</v>
      </c>
      <c r="J21" s="457">
        <v>0</v>
      </c>
      <c r="K21" s="457">
        <v>0</v>
      </c>
      <c r="L21" s="457">
        <v>0</v>
      </c>
      <c r="M21" s="457">
        <v>0</v>
      </c>
      <c r="N21" s="116"/>
      <c r="O21" s="68" t="s">
        <v>555</v>
      </c>
    </row>
    <row r="22" spans="1:15" s="83" customFormat="1" ht="29">
      <c r="A22" s="685" t="s">
        <v>590</v>
      </c>
      <c r="B22" s="686"/>
      <c r="C22" s="687"/>
      <c r="D22" s="458">
        <f>SUM(D14:D21)</f>
        <v>0</v>
      </c>
      <c r="E22" s="458">
        <f t="shared" ref="E22:M22" si="0">SUM(E14:E21)</f>
        <v>0</v>
      </c>
      <c r="F22" s="458">
        <f t="shared" si="0"/>
        <v>0</v>
      </c>
      <c r="G22" s="458">
        <f t="shared" si="0"/>
        <v>0</v>
      </c>
      <c r="H22" s="458">
        <f t="shared" si="0"/>
        <v>0</v>
      </c>
      <c r="I22" s="458">
        <f t="shared" si="0"/>
        <v>0</v>
      </c>
      <c r="J22" s="458">
        <f t="shared" si="0"/>
        <v>0</v>
      </c>
      <c r="K22" s="458">
        <f t="shared" si="0"/>
        <v>0</v>
      </c>
      <c r="L22" s="458">
        <f t="shared" si="0"/>
        <v>0</v>
      </c>
      <c r="M22" s="458">
        <f t="shared" si="0"/>
        <v>0</v>
      </c>
      <c r="N22" s="308"/>
      <c r="O22" s="298" t="s">
        <v>722</v>
      </c>
    </row>
    <row r="23" spans="1:15" s="83" customFormat="1">
      <c r="A23" s="593" t="s">
        <v>1264</v>
      </c>
      <c r="B23" s="594"/>
      <c r="C23" s="595"/>
      <c r="D23" s="20" t="str">
        <f>IF(D22&gt;=8, "Good", IF(D22&gt;=6, "Moderate", "Poor"))</f>
        <v>Poor</v>
      </c>
      <c r="E23" s="20" t="str">
        <f t="shared" ref="E23:M23" si="1">IF(E22&gt;=8, "Good", IF(E22&gt;=6, "Moderate", "Poor"))</f>
        <v>Poor</v>
      </c>
      <c r="F23" s="20" t="str">
        <f t="shared" si="1"/>
        <v>Poor</v>
      </c>
      <c r="G23" s="20" t="str">
        <f t="shared" si="1"/>
        <v>Poor</v>
      </c>
      <c r="H23" s="20" t="str">
        <f t="shared" si="1"/>
        <v>Poor</v>
      </c>
      <c r="I23" s="20" t="str">
        <f t="shared" si="1"/>
        <v>Poor</v>
      </c>
      <c r="J23" s="20" t="str">
        <f t="shared" si="1"/>
        <v>Poor</v>
      </c>
      <c r="K23" s="20" t="str">
        <f t="shared" si="1"/>
        <v>Poor</v>
      </c>
      <c r="L23" s="20" t="str">
        <f t="shared" si="1"/>
        <v>Poor</v>
      </c>
      <c r="M23" s="20" t="str">
        <f t="shared" si="1"/>
        <v>Poor</v>
      </c>
      <c r="N23" s="456"/>
      <c r="O23" s="298"/>
    </row>
    <row r="24" spans="1:15" s="83" customFormat="1" ht="32.25" customHeight="1">
      <c r="A24" s="621" t="s">
        <v>591</v>
      </c>
      <c r="B24" s="621"/>
      <c r="C24" s="124" t="s">
        <v>592</v>
      </c>
      <c r="D24" s="688" t="s">
        <v>605</v>
      </c>
      <c r="E24" s="689"/>
      <c r="F24" s="689"/>
      <c r="G24" s="689"/>
      <c r="H24" s="689"/>
      <c r="I24" s="689"/>
      <c r="J24" s="689"/>
      <c r="K24" s="689"/>
      <c r="L24" s="689"/>
      <c r="M24" s="690"/>
      <c r="N24" s="691"/>
    </row>
    <row r="25" spans="1:15" s="63" customFormat="1" ht="29">
      <c r="A25" s="694" t="s">
        <v>716</v>
      </c>
      <c r="B25" s="695"/>
      <c r="C25" s="123" t="s">
        <v>594</v>
      </c>
      <c r="D25" s="116" t="str">
        <f>IF(D22&gt;7,"Yes","No")</f>
        <v>No</v>
      </c>
      <c r="E25" s="116" t="str">
        <f t="shared" ref="E25:M25" si="2">IF(E22&gt;7,"Yes","No")</f>
        <v>No</v>
      </c>
      <c r="F25" s="116" t="str">
        <f t="shared" si="2"/>
        <v>No</v>
      </c>
      <c r="G25" s="116" t="str">
        <f t="shared" si="2"/>
        <v>No</v>
      </c>
      <c r="H25" s="116" t="str">
        <f t="shared" si="2"/>
        <v>No</v>
      </c>
      <c r="I25" s="116" t="str">
        <f t="shared" si="2"/>
        <v>No</v>
      </c>
      <c r="J25" s="116" t="str">
        <f t="shared" si="2"/>
        <v>No</v>
      </c>
      <c r="K25" s="116" t="str">
        <f t="shared" si="2"/>
        <v>No</v>
      </c>
      <c r="L25" s="116" t="str">
        <f t="shared" si="2"/>
        <v>No</v>
      </c>
      <c r="M25" s="116" t="str">
        <f t="shared" si="2"/>
        <v>No</v>
      </c>
      <c r="N25" s="692"/>
      <c r="O25" s="68" t="s">
        <v>722</v>
      </c>
    </row>
    <row r="26" spans="1:15" s="63" customFormat="1" ht="29">
      <c r="A26" s="696" t="s">
        <v>717</v>
      </c>
      <c r="B26" s="697"/>
      <c r="C26" s="123" t="s">
        <v>596</v>
      </c>
      <c r="D26" s="116" t="str">
        <f>IF(AND(D22&gt;5,D22&lt;8),"Yes","No")</f>
        <v>No</v>
      </c>
      <c r="E26" s="116" t="str">
        <f t="shared" ref="E26:M26" si="3">IF(AND(E22&gt;5,E22&lt;8),"Yes","No")</f>
        <v>No</v>
      </c>
      <c r="F26" s="116" t="str">
        <f t="shared" si="3"/>
        <v>No</v>
      </c>
      <c r="G26" s="116" t="str">
        <f t="shared" si="3"/>
        <v>No</v>
      </c>
      <c r="H26" s="116" t="str">
        <f t="shared" si="3"/>
        <v>No</v>
      </c>
      <c r="I26" s="116" t="str">
        <f t="shared" si="3"/>
        <v>No</v>
      </c>
      <c r="J26" s="116" t="str">
        <f t="shared" si="3"/>
        <v>No</v>
      </c>
      <c r="K26" s="116" t="str">
        <f t="shared" si="3"/>
        <v>No</v>
      </c>
      <c r="L26" s="116" t="str">
        <f t="shared" si="3"/>
        <v>No</v>
      </c>
      <c r="M26" s="116" t="str">
        <f t="shared" si="3"/>
        <v>No</v>
      </c>
      <c r="N26" s="692"/>
      <c r="O26" s="68" t="s">
        <v>722</v>
      </c>
    </row>
    <row r="27" spans="1:15" s="63" customFormat="1" ht="29">
      <c r="A27" s="696" t="s">
        <v>718</v>
      </c>
      <c r="B27" s="697"/>
      <c r="C27" s="123" t="s">
        <v>598</v>
      </c>
      <c r="D27" s="116" t="str">
        <f>IF(D22&lt;6,"Yes","No")</f>
        <v>Yes</v>
      </c>
      <c r="E27" s="116" t="str">
        <f t="shared" ref="E27:M27" si="4">IF(E22&lt;6,"Yes","No")</f>
        <v>Yes</v>
      </c>
      <c r="F27" s="116" t="str">
        <f t="shared" si="4"/>
        <v>Yes</v>
      </c>
      <c r="G27" s="116" t="str">
        <f t="shared" si="4"/>
        <v>Yes</v>
      </c>
      <c r="H27" s="116" t="str">
        <f t="shared" si="4"/>
        <v>Yes</v>
      </c>
      <c r="I27" s="116" t="str">
        <f t="shared" si="4"/>
        <v>Yes</v>
      </c>
      <c r="J27" s="116" t="str">
        <f t="shared" si="4"/>
        <v>Yes</v>
      </c>
      <c r="K27" s="116" t="str">
        <f t="shared" si="4"/>
        <v>Yes</v>
      </c>
      <c r="L27" s="116" t="str">
        <f t="shared" si="4"/>
        <v>Yes</v>
      </c>
      <c r="M27" s="116" t="str">
        <f t="shared" si="4"/>
        <v>Yes</v>
      </c>
      <c r="N27" s="693"/>
      <c r="O27" s="68" t="s">
        <v>722</v>
      </c>
    </row>
    <row r="28" spans="1:15" s="83" customFormat="1" ht="16.5" customHeight="1">
      <c r="A28" s="507" t="s">
        <v>599</v>
      </c>
      <c r="B28" s="508"/>
      <c r="C28" s="508"/>
      <c r="D28" s="508"/>
      <c r="E28" s="508"/>
      <c r="F28" s="508"/>
      <c r="G28" s="508"/>
      <c r="H28" s="508"/>
      <c r="I28" s="508"/>
      <c r="J28" s="508"/>
      <c r="K28" s="508"/>
      <c r="L28" s="508"/>
      <c r="M28" s="508"/>
      <c r="N28" s="698"/>
    </row>
    <row r="29" spans="1:15" ht="105.65" customHeight="1">
      <c r="A29" s="476"/>
      <c r="B29" s="477"/>
      <c r="C29" s="477"/>
      <c r="D29" s="477"/>
      <c r="E29" s="477"/>
      <c r="F29" s="477"/>
      <c r="G29" s="477"/>
      <c r="H29" s="477"/>
      <c r="I29" s="477"/>
      <c r="J29" s="477"/>
      <c r="K29" s="477"/>
      <c r="L29" s="477"/>
      <c r="M29" s="477"/>
      <c r="N29" s="478"/>
    </row>
    <row r="30" spans="1:15" s="83" customFormat="1">
      <c r="A30" s="467" t="s">
        <v>600</v>
      </c>
      <c r="B30" s="468"/>
      <c r="C30" s="468"/>
      <c r="D30" s="468"/>
      <c r="E30" s="468"/>
      <c r="F30" s="468"/>
      <c r="G30" s="468"/>
      <c r="H30" s="468"/>
      <c r="I30" s="468"/>
      <c r="J30" s="468"/>
      <c r="K30" s="468"/>
      <c r="L30" s="468"/>
      <c r="M30" s="468"/>
      <c r="N30" s="469"/>
    </row>
    <row r="31" spans="1:15" ht="33" customHeight="1">
      <c r="A31" s="664" t="s">
        <v>719</v>
      </c>
      <c r="B31" s="665"/>
      <c r="C31" s="665"/>
      <c r="D31" s="665"/>
      <c r="E31" s="665"/>
      <c r="F31" s="665"/>
      <c r="G31" s="665"/>
      <c r="H31" s="665"/>
      <c r="I31" s="665"/>
      <c r="J31" s="665"/>
      <c r="K31" s="665"/>
      <c r="L31" s="665"/>
      <c r="M31" s="665"/>
      <c r="N31" s="666"/>
    </row>
    <row r="32" spans="1:15">
      <c r="A32" s="512" t="s">
        <v>720</v>
      </c>
      <c r="B32" s="513"/>
      <c r="C32" s="513"/>
      <c r="D32" s="513"/>
      <c r="E32" s="125"/>
      <c r="F32" s="125"/>
      <c r="G32" s="125"/>
      <c r="H32" s="125"/>
      <c r="I32" s="125"/>
      <c r="J32" s="125"/>
      <c r="K32" s="125"/>
      <c r="L32" s="125"/>
      <c r="M32" s="125"/>
      <c r="N32" s="126"/>
    </row>
    <row r="33" spans="1:14" ht="95.25" customHeight="1">
      <c r="A33" s="537" t="s">
        <v>721</v>
      </c>
      <c r="B33" s="656"/>
      <c r="C33" s="656"/>
      <c r="D33" s="656"/>
      <c r="E33" s="656"/>
      <c r="F33" s="656"/>
      <c r="G33" s="656"/>
      <c r="H33" s="656"/>
      <c r="I33" s="656"/>
      <c r="J33" s="656"/>
      <c r="K33" s="656"/>
      <c r="L33" s="656"/>
      <c r="M33" s="656"/>
      <c r="N33" s="657"/>
    </row>
  </sheetData>
  <mergeCells count="39">
    <mergeCell ref="A7:B7"/>
    <mergeCell ref="D7:F7"/>
    <mergeCell ref="G7:N7"/>
    <mergeCell ref="A1:N1"/>
    <mergeCell ref="A3:N3"/>
    <mergeCell ref="A4:N4"/>
    <mergeCell ref="A5:N5"/>
    <mergeCell ref="A6:N6"/>
    <mergeCell ref="B19:C19"/>
    <mergeCell ref="A8:B11"/>
    <mergeCell ref="C8:C11"/>
    <mergeCell ref="D8:F8"/>
    <mergeCell ref="G8:N8"/>
    <mergeCell ref="D9:M9"/>
    <mergeCell ref="N9:N12"/>
    <mergeCell ref="D11:M11"/>
    <mergeCell ref="A12:C13"/>
    <mergeCell ref="D13:M13"/>
    <mergeCell ref="B14:C14"/>
    <mergeCell ref="B15:C15"/>
    <mergeCell ref="B16:C16"/>
    <mergeCell ref="B17:C17"/>
    <mergeCell ref="B18:C18"/>
    <mergeCell ref="A33:N33"/>
    <mergeCell ref="B20:C20"/>
    <mergeCell ref="B21:C21"/>
    <mergeCell ref="A22:C22"/>
    <mergeCell ref="A24:B24"/>
    <mergeCell ref="D24:M24"/>
    <mergeCell ref="N24:N27"/>
    <mergeCell ref="A25:B25"/>
    <mergeCell ref="A26:B26"/>
    <mergeCell ref="A27:B27"/>
    <mergeCell ref="A23:C23"/>
    <mergeCell ref="A28:N28"/>
    <mergeCell ref="A29:N29"/>
    <mergeCell ref="A30:N30"/>
    <mergeCell ref="A31:N31"/>
    <mergeCell ref="A32:D32"/>
  </mergeCells>
  <conditionalFormatting sqref="D23:M23">
    <cfRule type="cellIs" dxfId="11" priority="1" operator="equal">
      <formula>"Poor"</formula>
    </cfRule>
    <cfRule type="cellIs" dxfId="10" priority="2" operator="equal">
      <formula>"Moderate"</formula>
    </cfRule>
    <cfRule type="cellIs" dxfId="9" priority="3" operator="equal">
      <formula>"Good"</formula>
    </cfRule>
  </conditionalFormatting>
  <hyperlinks>
    <hyperlink ref="A32" r:id="rId1" display="http://www.wfduk.org/sites/default/files/UKTAG classification of alien species working paper v8.pdf" xr:uid="{390C91D0-D6EE-4A11-89DD-67B52F45DD7E}"/>
    <hyperlink ref="O1" location="'SELECTING CONDITION SHEET'!A1" display="Return to ‘Selecting condition sheet’ tab" xr:uid="{0387E8A7-5020-441E-9623-C5DF0A3E260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BD013-6F88-4F3E-9947-B0309E0939BD}">
  <dimension ref="A1:O37"/>
  <sheetViews>
    <sheetView topLeftCell="A15" zoomScale="70" zoomScaleNormal="70" workbookViewId="0">
      <selection activeCell="H14" sqref="H14"/>
    </sheetView>
  </sheetViews>
  <sheetFormatPr defaultColWidth="8.7265625" defaultRowHeight="14.5"/>
  <cols>
    <col min="1" max="1" width="3" style="91" customWidth="1"/>
    <col min="2" max="2" width="31.7265625" style="91" customWidth="1"/>
    <col min="3" max="3" width="37.1796875" style="91" customWidth="1"/>
    <col min="4" max="4" width="8.54296875" style="91" customWidth="1"/>
    <col min="5" max="5" width="10.26953125" style="91" customWidth="1"/>
    <col min="6" max="6" width="9" style="91" customWidth="1"/>
    <col min="7" max="7" width="8.81640625" style="91" customWidth="1"/>
    <col min="8" max="8" width="8.54296875" style="91" customWidth="1"/>
    <col min="9" max="10" width="9" style="91" customWidth="1"/>
    <col min="11" max="11" width="8" style="91" customWidth="1"/>
    <col min="12" max="13" width="9.1796875" style="91" customWidth="1"/>
    <col min="14" max="14" width="17.453125" style="91" customWidth="1"/>
    <col min="15" max="15" width="36.26953125" style="91" customWidth="1"/>
    <col min="16" max="16384" width="8.7265625" style="91"/>
  </cols>
  <sheetData>
    <row r="1" spans="1:15" s="93" customFormat="1" ht="15.75" customHeight="1">
      <c r="A1" s="464" t="s">
        <v>739</v>
      </c>
      <c r="B1" s="465"/>
      <c r="C1" s="465"/>
      <c r="D1" s="465"/>
      <c r="E1" s="465"/>
      <c r="F1" s="465"/>
      <c r="G1" s="465"/>
      <c r="H1" s="465"/>
      <c r="I1" s="465"/>
      <c r="J1" s="465"/>
      <c r="K1" s="465"/>
      <c r="L1" s="465"/>
      <c r="M1" s="465"/>
      <c r="N1" s="466"/>
      <c r="O1" s="90" t="s">
        <v>557</v>
      </c>
    </row>
    <row r="2" spans="1:15" s="95" customFormat="1" ht="18.75" customHeight="1">
      <c r="A2" s="467" t="s">
        <v>558</v>
      </c>
      <c r="B2" s="468"/>
      <c r="C2" s="468"/>
      <c r="D2" s="468"/>
      <c r="E2" s="468"/>
      <c r="F2" s="468"/>
      <c r="G2" s="468"/>
      <c r="H2" s="468"/>
      <c r="I2" s="468"/>
      <c r="J2" s="468"/>
      <c r="K2" s="468"/>
      <c r="L2" s="468"/>
      <c r="M2" s="468"/>
      <c r="N2" s="469"/>
    </row>
    <row r="3" spans="1:15" s="93" customFormat="1" ht="155.25" customHeight="1">
      <c r="A3" s="470" t="s">
        <v>756</v>
      </c>
      <c r="B3" s="471"/>
      <c r="C3" s="471"/>
      <c r="D3" s="471"/>
      <c r="E3" s="471"/>
      <c r="F3" s="471"/>
      <c r="G3" s="471"/>
      <c r="H3" s="471"/>
      <c r="I3" s="471"/>
      <c r="J3" s="471"/>
      <c r="K3" s="471"/>
      <c r="L3" s="471"/>
      <c r="M3" s="471"/>
      <c r="N3" s="472"/>
    </row>
    <row r="4" spans="1:15" s="95" customFormat="1" ht="15.65" customHeight="1">
      <c r="A4" s="467" t="s">
        <v>560</v>
      </c>
      <c r="B4" s="468"/>
      <c r="C4" s="468"/>
      <c r="D4" s="468"/>
      <c r="E4" s="468"/>
      <c r="F4" s="468"/>
      <c r="G4" s="468"/>
      <c r="H4" s="468"/>
      <c r="I4" s="468"/>
      <c r="J4" s="468"/>
      <c r="K4" s="468"/>
      <c r="L4" s="468"/>
      <c r="M4" s="468"/>
      <c r="N4" s="469"/>
    </row>
    <row r="5" spans="1:15" ht="64.5" customHeight="1">
      <c r="A5" s="476"/>
      <c r="B5" s="477"/>
      <c r="C5" s="477"/>
      <c r="D5" s="477"/>
      <c r="E5" s="477"/>
      <c r="F5" s="477"/>
      <c r="G5" s="477"/>
      <c r="H5" s="477"/>
      <c r="I5" s="477"/>
      <c r="J5" s="477"/>
      <c r="K5" s="477"/>
      <c r="L5" s="477"/>
      <c r="M5" s="477"/>
      <c r="N5" s="478"/>
    </row>
    <row r="6" spans="1:15" s="102" customFormat="1" ht="18.649999999999999" customHeight="1">
      <c r="A6" s="729" t="s">
        <v>725</v>
      </c>
      <c r="B6" s="730"/>
      <c r="C6" s="38"/>
      <c r="D6" s="38"/>
      <c r="E6" s="38"/>
      <c r="F6" s="38"/>
      <c r="G6" s="38"/>
      <c r="H6" s="38"/>
      <c r="I6" s="38"/>
      <c r="J6" s="38"/>
      <c r="K6" s="38"/>
      <c r="L6" s="38"/>
      <c r="M6" s="38"/>
      <c r="N6" s="39"/>
    </row>
    <row r="7" spans="1:15" ht="45.75" customHeight="1">
      <c r="A7" s="699" t="s">
        <v>601</v>
      </c>
      <c r="B7" s="700"/>
      <c r="C7" s="486"/>
      <c r="D7" s="654" t="s">
        <v>562</v>
      </c>
      <c r="E7" s="684"/>
      <c r="F7" s="711"/>
      <c r="G7" s="712"/>
      <c r="H7" s="712"/>
      <c r="I7" s="712"/>
      <c r="J7" s="712"/>
      <c r="K7" s="712"/>
      <c r="L7" s="712"/>
      <c r="M7" s="712"/>
      <c r="N7" s="713"/>
    </row>
    <row r="8" spans="1:15" ht="45.75" customHeight="1">
      <c r="A8" s="703"/>
      <c r="B8" s="704"/>
      <c r="C8" s="487"/>
      <c r="D8" s="611" t="s">
        <v>564</v>
      </c>
      <c r="E8" s="612"/>
      <c r="F8" s="613"/>
      <c r="G8" s="614"/>
      <c r="H8" s="614"/>
      <c r="I8" s="614"/>
      <c r="J8" s="614"/>
      <c r="K8" s="614"/>
      <c r="L8" s="614"/>
      <c r="M8" s="614"/>
      <c r="N8" s="615"/>
    </row>
    <row r="9" spans="1:15" ht="18" customHeight="1">
      <c r="A9" s="609" t="s">
        <v>563</v>
      </c>
      <c r="B9" s="609"/>
      <c r="C9" s="495"/>
      <c r="D9" s="611" t="s">
        <v>566</v>
      </c>
      <c r="E9" s="708"/>
      <c r="F9" s="708"/>
      <c r="G9" s="708"/>
      <c r="H9" s="708"/>
      <c r="I9" s="708"/>
      <c r="J9" s="708"/>
      <c r="K9" s="708"/>
      <c r="L9" s="708"/>
      <c r="M9" s="708"/>
      <c r="N9" s="709"/>
    </row>
    <row r="10" spans="1:15" ht="61.5" customHeight="1">
      <c r="A10" s="609"/>
      <c r="B10" s="609"/>
      <c r="C10" s="495"/>
      <c r="D10" s="135">
        <v>3</v>
      </c>
      <c r="E10" s="135"/>
      <c r="F10" s="135"/>
      <c r="G10" s="135"/>
      <c r="H10" s="135"/>
      <c r="I10" s="135"/>
      <c r="J10" s="135"/>
      <c r="K10" s="135"/>
      <c r="L10" s="135"/>
      <c r="M10" s="135"/>
      <c r="N10" s="709"/>
    </row>
    <row r="11" spans="1:15" ht="17.25" customHeight="1">
      <c r="A11" s="621" t="s">
        <v>567</v>
      </c>
      <c r="B11" s="621"/>
      <c r="C11" s="621"/>
      <c r="D11" s="609" t="s">
        <v>565</v>
      </c>
      <c r="E11" s="609"/>
      <c r="F11" s="609"/>
      <c r="G11" s="609"/>
      <c r="H11" s="609"/>
      <c r="I11" s="609"/>
      <c r="J11" s="609"/>
      <c r="K11" s="609"/>
      <c r="L11" s="609"/>
      <c r="M11" s="609"/>
      <c r="N11" s="709"/>
    </row>
    <row r="12" spans="1:15" ht="46.5" customHeight="1">
      <c r="A12" s="621"/>
      <c r="B12" s="621"/>
      <c r="C12" s="621"/>
      <c r="D12" s="135" t="s">
        <v>1271</v>
      </c>
      <c r="E12" s="135"/>
      <c r="F12" s="135"/>
      <c r="G12" s="135"/>
      <c r="H12" s="135"/>
      <c r="I12" s="135"/>
      <c r="J12" s="135"/>
      <c r="K12" s="135"/>
      <c r="L12" s="135"/>
      <c r="M12" s="135"/>
      <c r="N12" s="709"/>
    </row>
    <row r="13" spans="1:15" s="136" customFormat="1" ht="30" customHeight="1">
      <c r="A13" s="621"/>
      <c r="B13" s="621"/>
      <c r="C13" s="621"/>
      <c r="D13" s="621" t="s">
        <v>568</v>
      </c>
      <c r="E13" s="621"/>
      <c r="F13" s="621"/>
      <c r="G13" s="621"/>
      <c r="H13" s="621"/>
      <c r="I13" s="621"/>
      <c r="J13" s="621"/>
      <c r="K13" s="621"/>
      <c r="L13" s="621"/>
      <c r="M13" s="621"/>
      <c r="N13" s="124" t="s">
        <v>569</v>
      </c>
    </row>
    <row r="14" spans="1:15" s="93" customFormat="1" ht="130.5">
      <c r="A14" s="123" t="s">
        <v>570</v>
      </c>
      <c r="B14" s="479" t="s">
        <v>740</v>
      </c>
      <c r="C14" s="481"/>
      <c r="D14" s="459">
        <v>1</v>
      </c>
      <c r="E14" s="459"/>
      <c r="F14" s="459"/>
      <c r="G14" s="459"/>
      <c r="H14" s="459"/>
      <c r="I14" s="459"/>
      <c r="J14" s="459"/>
      <c r="K14" s="459"/>
      <c r="L14" s="459"/>
      <c r="M14" s="459"/>
      <c r="N14" s="20"/>
      <c r="O14" s="94" t="s">
        <v>604</v>
      </c>
    </row>
    <row r="15" spans="1:15" s="93" customFormat="1" ht="122.25" customHeight="1">
      <c r="A15" s="123" t="s">
        <v>572</v>
      </c>
      <c r="B15" s="479" t="s">
        <v>741</v>
      </c>
      <c r="C15" s="481"/>
      <c r="D15" s="459">
        <v>1</v>
      </c>
      <c r="E15" s="459"/>
      <c r="F15" s="459"/>
      <c r="G15" s="459"/>
      <c r="H15" s="459"/>
      <c r="I15" s="459"/>
      <c r="J15" s="459"/>
      <c r="K15" s="459"/>
      <c r="L15" s="459"/>
      <c r="M15" s="459"/>
      <c r="N15" s="20"/>
    </row>
    <row r="16" spans="1:15" s="93" customFormat="1" ht="114.75" customHeight="1">
      <c r="A16" s="123" t="s">
        <v>575</v>
      </c>
      <c r="B16" s="479" t="s">
        <v>742</v>
      </c>
      <c r="C16" s="481"/>
      <c r="D16" s="459">
        <v>1</v>
      </c>
      <c r="E16" s="459"/>
      <c r="F16" s="459"/>
      <c r="G16" s="459"/>
      <c r="H16" s="459"/>
      <c r="I16" s="459"/>
      <c r="J16" s="459"/>
      <c r="K16" s="459"/>
      <c r="L16" s="459"/>
      <c r="M16" s="459"/>
      <c r="N16" s="20"/>
    </row>
    <row r="17" spans="1:15" s="93" customFormat="1" ht="123.75" customHeight="1">
      <c r="A17" s="123" t="s">
        <v>577</v>
      </c>
      <c r="B17" s="479" t="s">
        <v>743</v>
      </c>
      <c r="C17" s="481"/>
      <c r="D17" s="459">
        <v>1</v>
      </c>
      <c r="E17" s="459"/>
      <c r="F17" s="459"/>
      <c r="G17" s="459"/>
      <c r="H17" s="459"/>
      <c r="I17" s="459"/>
      <c r="J17" s="459"/>
      <c r="K17" s="459"/>
      <c r="L17" s="459"/>
      <c r="M17" s="459"/>
      <c r="N17" s="20"/>
      <c r="O17" s="94" t="s">
        <v>555</v>
      </c>
    </row>
    <row r="18" spans="1:15" s="93" customFormat="1" ht="130.5" customHeight="1">
      <c r="A18" s="123" t="s">
        <v>579</v>
      </c>
      <c r="B18" s="479" t="s">
        <v>744</v>
      </c>
      <c r="C18" s="481"/>
      <c r="D18" s="459">
        <v>1</v>
      </c>
      <c r="E18" s="459"/>
      <c r="F18" s="459"/>
      <c r="G18" s="459"/>
      <c r="H18" s="459"/>
      <c r="I18" s="459"/>
      <c r="J18" s="459"/>
      <c r="K18" s="459"/>
      <c r="L18" s="459"/>
      <c r="M18" s="459"/>
      <c r="N18" s="20"/>
      <c r="O18" s="94" t="s">
        <v>555</v>
      </c>
    </row>
    <row r="19" spans="1:15" s="95" customFormat="1" ht="14.25" customHeight="1">
      <c r="A19" s="728" t="s">
        <v>745</v>
      </c>
      <c r="B19" s="728"/>
      <c r="C19" s="728"/>
      <c r="D19" s="728"/>
      <c r="E19" s="728"/>
      <c r="F19" s="728"/>
      <c r="G19" s="728"/>
      <c r="H19" s="728"/>
      <c r="I19" s="728"/>
      <c r="J19" s="728"/>
      <c r="K19" s="728"/>
      <c r="L19" s="728"/>
      <c r="M19" s="728"/>
      <c r="N19" s="728"/>
    </row>
    <row r="20" spans="1:15" s="93" customFormat="1" ht="135.75" customHeight="1">
      <c r="A20" s="123" t="s">
        <v>581</v>
      </c>
      <c r="B20" s="479" t="s">
        <v>746</v>
      </c>
      <c r="C20" s="481"/>
      <c r="D20" s="459">
        <v>0</v>
      </c>
      <c r="E20" s="459"/>
      <c r="F20" s="459"/>
      <c r="G20" s="459"/>
      <c r="H20" s="459"/>
      <c r="I20" s="459"/>
      <c r="J20" s="459"/>
      <c r="K20" s="459"/>
      <c r="L20" s="459"/>
      <c r="M20" s="459"/>
      <c r="N20" s="55"/>
      <c r="O20" s="94" t="s">
        <v>586</v>
      </c>
    </row>
    <row r="21" spans="1:15" s="93" customFormat="1" ht="14.25" customHeight="1">
      <c r="A21" s="723"/>
      <c r="B21" s="724"/>
      <c r="C21" s="724"/>
      <c r="D21" s="724"/>
      <c r="E21" s="724"/>
      <c r="F21" s="724"/>
      <c r="G21" s="724"/>
      <c r="H21" s="724"/>
      <c r="I21" s="724"/>
      <c r="J21" s="724"/>
      <c r="K21" s="724"/>
      <c r="L21" s="724"/>
      <c r="M21" s="724"/>
      <c r="N21" s="725"/>
    </row>
    <row r="22" spans="1:15" s="95" customFormat="1" ht="32.25" customHeight="1">
      <c r="A22" s="726" t="s">
        <v>1266</v>
      </c>
      <c r="B22" s="727"/>
      <c r="C22" s="727"/>
      <c r="D22" s="459" t="str">
        <f>IF(AND(D14=1,D20=1),"Yes","No")</f>
        <v>No</v>
      </c>
      <c r="E22" s="459"/>
      <c r="F22" s="459"/>
      <c r="G22" s="459"/>
      <c r="H22" s="459"/>
      <c r="I22" s="459"/>
      <c r="J22" s="459"/>
      <c r="K22" s="459"/>
      <c r="L22" s="459"/>
      <c r="M22" s="459"/>
      <c r="N22" s="55"/>
    </row>
    <row r="23" spans="1:15" s="95" customFormat="1" ht="21" customHeight="1">
      <c r="A23" s="685" t="s">
        <v>590</v>
      </c>
      <c r="B23" s="686"/>
      <c r="C23" s="686"/>
      <c r="D23" s="459">
        <f>SUM(D20,D14:D18)</f>
        <v>5</v>
      </c>
      <c r="E23" s="459"/>
      <c r="F23" s="459"/>
      <c r="G23" s="459"/>
      <c r="H23" s="459"/>
      <c r="I23" s="459"/>
      <c r="J23" s="459"/>
      <c r="K23" s="459"/>
      <c r="L23" s="459"/>
      <c r="M23" s="459"/>
      <c r="N23" s="55"/>
    </row>
    <row r="24" spans="1:15" s="129" customFormat="1" ht="28">
      <c r="A24" s="593" t="s">
        <v>1264</v>
      </c>
      <c r="B24" s="594"/>
      <c r="C24" s="595"/>
      <c r="D24" s="459" t="s">
        <v>548</v>
      </c>
      <c r="E24" s="459"/>
      <c r="F24" s="459"/>
      <c r="G24" s="459"/>
      <c r="H24" s="459"/>
      <c r="I24" s="459"/>
      <c r="J24" s="459"/>
      <c r="K24" s="459"/>
      <c r="L24" s="459"/>
      <c r="M24" s="459"/>
      <c r="N24" s="455"/>
      <c r="O24" s="299"/>
    </row>
    <row r="25" spans="1:15" s="95" customFormat="1" ht="16.5" customHeight="1">
      <c r="A25" s="467" t="s">
        <v>645</v>
      </c>
      <c r="B25" s="469"/>
      <c r="C25" s="122" t="s">
        <v>592</v>
      </c>
      <c r="D25" s="621" t="s">
        <v>605</v>
      </c>
      <c r="E25" s="621"/>
      <c r="F25" s="621"/>
      <c r="G25" s="621"/>
      <c r="H25" s="621"/>
      <c r="I25" s="621"/>
      <c r="J25" s="621"/>
      <c r="K25" s="621"/>
      <c r="L25" s="621"/>
      <c r="M25" s="621"/>
      <c r="N25" s="132"/>
    </row>
    <row r="26" spans="1:15" s="93" customFormat="1" ht="17.5" customHeight="1">
      <c r="A26" s="717" t="s">
        <v>747</v>
      </c>
      <c r="B26" s="718"/>
      <c r="C26" s="718"/>
      <c r="D26" s="718"/>
      <c r="E26" s="718"/>
      <c r="F26" s="718"/>
      <c r="G26" s="718"/>
      <c r="H26" s="718"/>
      <c r="I26" s="718"/>
      <c r="J26" s="718"/>
      <c r="K26" s="718"/>
      <c r="L26" s="718"/>
      <c r="M26" s="719"/>
      <c r="N26" s="133"/>
    </row>
    <row r="27" spans="1:15" s="93" customFormat="1" ht="25.5" customHeight="1">
      <c r="A27" s="123" t="s">
        <v>748</v>
      </c>
      <c r="B27" s="123"/>
      <c r="C27" s="123" t="s">
        <v>594</v>
      </c>
      <c r="D27" s="459" t="str">
        <f t="shared" ref="D27:M27" si="0">IF(D23&gt;4,"Yes", "No")</f>
        <v>Yes</v>
      </c>
      <c r="E27" s="459" t="str">
        <f t="shared" si="0"/>
        <v>No</v>
      </c>
      <c r="F27" s="459" t="str">
        <f t="shared" si="0"/>
        <v>No</v>
      </c>
      <c r="G27" s="459" t="str">
        <f t="shared" si="0"/>
        <v>No</v>
      </c>
      <c r="H27" s="459" t="str">
        <f t="shared" si="0"/>
        <v>No</v>
      </c>
      <c r="I27" s="459" t="str">
        <f t="shared" si="0"/>
        <v>No</v>
      </c>
      <c r="J27" s="459" t="str">
        <f t="shared" si="0"/>
        <v>No</v>
      </c>
      <c r="K27" s="459" t="str">
        <f t="shared" si="0"/>
        <v>No</v>
      </c>
      <c r="L27" s="459" t="str">
        <f t="shared" si="0"/>
        <v>No</v>
      </c>
      <c r="M27" s="459" t="str">
        <f t="shared" si="0"/>
        <v>No</v>
      </c>
      <c r="N27" s="133"/>
    </row>
    <row r="28" spans="1:15" s="93" customFormat="1" ht="22.5" customHeight="1">
      <c r="A28" s="123" t="s">
        <v>749</v>
      </c>
      <c r="B28" s="123"/>
      <c r="C28" s="123" t="s">
        <v>596</v>
      </c>
      <c r="D28" s="459" t="str">
        <f t="shared" ref="D28:M28" si="1">IF(AND(D23&gt;2,D23&lt;5),"Yes","No")</f>
        <v>No</v>
      </c>
      <c r="E28" s="459" t="str">
        <f t="shared" si="1"/>
        <v>No</v>
      </c>
      <c r="F28" s="459" t="str">
        <f t="shared" si="1"/>
        <v>No</v>
      </c>
      <c r="G28" s="459" t="str">
        <f t="shared" si="1"/>
        <v>No</v>
      </c>
      <c r="H28" s="459" t="str">
        <f t="shared" si="1"/>
        <v>No</v>
      </c>
      <c r="I28" s="459" t="str">
        <f t="shared" si="1"/>
        <v>No</v>
      </c>
      <c r="J28" s="459" t="str">
        <f t="shared" si="1"/>
        <v>No</v>
      </c>
      <c r="K28" s="459" t="str">
        <f t="shared" si="1"/>
        <v>No</v>
      </c>
      <c r="L28" s="459" t="str">
        <f t="shared" si="1"/>
        <v>No</v>
      </c>
      <c r="M28" s="459" t="str">
        <f t="shared" si="1"/>
        <v>No</v>
      </c>
      <c r="N28" s="133"/>
    </row>
    <row r="29" spans="1:15" s="93" customFormat="1" ht="24" customHeight="1">
      <c r="A29" s="505" t="s">
        <v>750</v>
      </c>
      <c r="B29" s="506"/>
      <c r="C29" s="123" t="s">
        <v>598</v>
      </c>
      <c r="D29" s="459" t="str">
        <f t="shared" ref="D29:M29" si="2">IF(D23&lt;3,"Yes","No")</f>
        <v>No</v>
      </c>
      <c r="E29" s="459" t="str">
        <f t="shared" si="2"/>
        <v>Yes</v>
      </c>
      <c r="F29" s="459" t="str">
        <f t="shared" si="2"/>
        <v>Yes</v>
      </c>
      <c r="G29" s="459" t="str">
        <f t="shared" si="2"/>
        <v>Yes</v>
      </c>
      <c r="H29" s="459" t="str">
        <f t="shared" si="2"/>
        <v>Yes</v>
      </c>
      <c r="I29" s="459" t="str">
        <f t="shared" si="2"/>
        <v>Yes</v>
      </c>
      <c r="J29" s="459" t="str">
        <f t="shared" si="2"/>
        <v>Yes</v>
      </c>
      <c r="K29" s="459" t="str">
        <f t="shared" si="2"/>
        <v>Yes</v>
      </c>
      <c r="L29" s="459" t="str">
        <f t="shared" si="2"/>
        <v>Yes</v>
      </c>
      <c r="M29" s="459" t="str">
        <f t="shared" si="2"/>
        <v>Yes</v>
      </c>
      <c r="N29" s="133"/>
    </row>
    <row r="30" spans="1:15" s="93" customFormat="1" ht="18" customHeight="1">
      <c r="A30" s="720" t="s">
        <v>751</v>
      </c>
      <c r="B30" s="721"/>
      <c r="C30" s="721"/>
      <c r="D30" s="721"/>
      <c r="E30" s="721"/>
      <c r="F30" s="721"/>
      <c r="G30" s="721"/>
      <c r="H30" s="721"/>
      <c r="I30" s="721"/>
      <c r="J30" s="721"/>
      <c r="K30" s="721"/>
      <c r="L30" s="721"/>
      <c r="M30" s="722"/>
      <c r="N30" s="133"/>
    </row>
    <row r="31" spans="1:15" s="93" customFormat="1" ht="48" customHeight="1">
      <c r="A31" s="696" t="s">
        <v>752</v>
      </c>
      <c r="B31" s="697"/>
      <c r="C31" s="137" t="s">
        <v>594</v>
      </c>
      <c r="D31" s="457" t="str">
        <f>IF(AND(D27&gt;4,D14=1,D20=1),"Yes","No")</f>
        <v>No</v>
      </c>
      <c r="E31" s="457" t="str">
        <f t="shared" ref="E31:M31" si="3">IF(AND(E23&gt;4,E14=1,E20=1),"Yes","No")</f>
        <v>No</v>
      </c>
      <c r="F31" s="457" t="str">
        <f t="shared" si="3"/>
        <v>No</v>
      </c>
      <c r="G31" s="457" t="str">
        <f t="shared" si="3"/>
        <v>No</v>
      </c>
      <c r="H31" s="457" t="str">
        <f t="shared" si="3"/>
        <v>No</v>
      </c>
      <c r="I31" s="457" t="str">
        <f t="shared" si="3"/>
        <v>No</v>
      </c>
      <c r="J31" s="457" t="str">
        <f t="shared" si="3"/>
        <v>No</v>
      </c>
      <c r="K31" s="457" t="str">
        <f t="shared" si="3"/>
        <v>No</v>
      </c>
      <c r="L31" s="457" t="str">
        <f t="shared" si="3"/>
        <v>No</v>
      </c>
      <c r="M31" s="457" t="str">
        <f t="shared" si="3"/>
        <v>No</v>
      </c>
      <c r="N31" s="133"/>
    </row>
    <row r="32" spans="1:15" s="93" customFormat="1" ht="45" customHeight="1">
      <c r="A32" s="696" t="s">
        <v>753</v>
      </c>
      <c r="B32" s="697"/>
      <c r="C32" s="137" t="s">
        <v>596</v>
      </c>
      <c r="D32" s="457" t="str">
        <f t="shared" ref="D32:M32" si="4">IF(D31="Yes","No",IF(AND(D23&gt;2,D14=1,D23&lt;6),"Yes","No"))</f>
        <v>Yes</v>
      </c>
      <c r="E32" s="457" t="str">
        <f t="shared" si="4"/>
        <v>No</v>
      </c>
      <c r="F32" s="457" t="str">
        <f t="shared" si="4"/>
        <v>No</v>
      </c>
      <c r="G32" s="457" t="str">
        <f t="shared" si="4"/>
        <v>No</v>
      </c>
      <c r="H32" s="457" t="str">
        <f t="shared" si="4"/>
        <v>No</v>
      </c>
      <c r="I32" s="457" t="str">
        <f t="shared" si="4"/>
        <v>No</v>
      </c>
      <c r="J32" s="457" t="str">
        <f t="shared" si="4"/>
        <v>No</v>
      </c>
      <c r="K32" s="457" t="str">
        <f t="shared" si="4"/>
        <v>No</v>
      </c>
      <c r="L32" s="457" t="str">
        <f t="shared" si="4"/>
        <v>No</v>
      </c>
      <c r="M32" s="457" t="str">
        <f t="shared" si="4"/>
        <v>No</v>
      </c>
      <c r="N32" s="133"/>
    </row>
    <row r="33" spans="1:14" s="93" customFormat="1" ht="60" customHeight="1">
      <c r="A33" s="696" t="s">
        <v>754</v>
      </c>
      <c r="B33" s="697"/>
      <c r="C33" s="137" t="s">
        <v>598</v>
      </c>
      <c r="D33" s="457" t="str">
        <f>IF(D23&lt;3,"Yes",IF(D23&lt;5,IF(OR(D20&gt;0,D14&gt;0),"No","Yes"),"No"))</f>
        <v>No</v>
      </c>
      <c r="E33" s="457" t="str">
        <f t="shared" ref="E33:M33" si="5">IF(E23&lt;3,"Yes",IF(E23&lt;5,IF(OR(E20&gt;0,E14&gt;0),"No","Yes"),"No"))</f>
        <v>Yes</v>
      </c>
      <c r="F33" s="457" t="str">
        <f t="shared" si="5"/>
        <v>Yes</v>
      </c>
      <c r="G33" s="457" t="str">
        <f t="shared" si="5"/>
        <v>Yes</v>
      </c>
      <c r="H33" s="457" t="str">
        <f t="shared" si="5"/>
        <v>Yes</v>
      </c>
      <c r="I33" s="457" t="str">
        <f t="shared" si="5"/>
        <v>Yes</v>
      </c>
      <c r="J33" s="457" t="str">
        <f t="shared" si="5"/>
        <v>Yes</v>
      </c>
      <c r="K33" s="457" t="str">
        <f t="shared" si="5"/>
        <v>Yes</v>
      </c>
      <c r="L33" s="457" t="str">
        <f t="shared" si="5"/>
        <v>Yes</v>
      </c>
      <c r="M33" s="457" t="str">
        <f t="shared" si="5"/>
        <v>Yes</v>
      </c>
      <c r="N33" s="134"/>
    </row>
    <row r="34" spans="1:14" s="95" customFormat="1" ht="17.5" customHeight="1">
      <c r="A34" s="507" t="s">
        <v>599</v>
      </c>
      <c r="B34" s="508"/>
      <c r="C34" s="508"/>
      <c r="D34" s="508"/>
      <c r="E34" s="508"/>
      <c r="F34" s="508"/>
      <c r="G34" s="508"/>
      <c r="H34" s="508"/>
      <c r="I34" s="508"/>
      <c r="J34" s="508"/>
      <c r="K34" s="508"/>
      <c r="L34" s="508"/>
      <c r="M34" s="508"/>
      <c r="N34" s="698"/>
    </row>
    <row r="35" spans="1:14" ht="69.75" customHeight="1">
      <c r="A35" s="476"/>
      <c r="B35" s="477"/>
      <c r="C35" s="477"/>
      <c r="D35" s="477"/>
      <c r="E35" s="477"/>
      <c r="F35" s="477"/>
      <c r="G35" s="477"/>
      <c r="H35" s="477"/>
      <c r="I35" s="477"/>
      <c r="J35" s="477"/>
      <c r="K35" s="477"/>
      <c r="L35" s="477"/>
      <c r="M35" s="477"/>
      <c r="N35" s="478"/>
    </row>
    <row r="36" spans="1:14" s="95" customFormat="1">
      <c r="A36" s="467" t="s">
        <v>541</v>
      </c>
      <c r="B36" s="468"/>
      <c r="C36" s="468"/>
      <c r="D36" s="468"/>
      <c r="E36" s="468"/>
      <c r="F36" s="468"/>
      <c r="G36" s="468"/>
      <c r="H36" s="468"/>
      <c r="I36" s="468"/>
      <c r="J36" s="468"/>
      <c r="K36" s="468"/>
      <c r="L36" s="468"/>
      <c r="M36" s="468"/>
      <c r="N36" s="469"/>
    </row>
    <row r="37" spans="1:14" s="93" customFormat="1" ht="180" customHeight="1">
      <c r="A37" s="470" t="s">
        <v>755</v>
      </c>
      <c r="B37" s="471"/>
      <c r="C37" s="471"/>
      <c r="D37" s="471"/>
      <c r="E37" s="471"/>
      <c r="F37" s="471"/>
      <c r="G37" s="471"/>
      <c r="H37" s="471"/>
      <c r="I37" s="471"/>
      <c r="J37" s="471"/>
      <c r="K37" s="471"/>
      <c r="L37" s="471"/>
      <c r="M37" s="471"/>
      <c r="N37" s="472"/>
    </row>
  </sheetData>
  <mergeCells count="42">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5:B25"/>
    <mergeCell ref="D25:M25"/>
    <mergeCell ref="A34:N34"/>
    <mergeCell ref="A35:N35"/>
    <mergeCell ref="A36:N36"/>
    <mergeCell ref="A37:N37"/>
    <mergeCell ref="A24:C24"/>
    <mergeCell ref="A26:M26"/>
    <mergeCell ref="A29:B29"/>
    <mergeCell ref="A30:M30"/>
    <mergeCell ref="A31:B31"/>
    <mergeCell ref="A32:B32"/>
    <mergeCell ref="A33:B33"/>
  </mergeCells>
  <conditionalFormatting sqref="D24:M24">
    <cfRule type="cellIs" dxfId="8" priority="1" operator="equal">
      <formula>"Poor"</formula>
    </cfRule>
    <cfRule type="cellIs" dxfId="7" priority="2" operator="equal">
      <formula>"Moderate"</formula>
    </cfRule>
    <cfRule type="cellIs" dxfId="6" priority="3" operator="equal">
      <formula>"Good"</formula>
    </cfRule>
  </conditionalFormatting>
  <hyperlinks>
    <hyperlink ref="O1" location="'SELECTING CONDITION SHEET'!A1" display="Return to ‘Selecting condition sheet’ tab" xr:uid="{9967D693-A651-43BC-A095-DFA9428FD8BE}"/>
    <hyperlink ref="A6" r:id="rId1" display="https://ukhab.org/" xr:uid="{D88B7C67-31F4-4C34-B260-E41C26122A0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3C901-AD55-4AEE-8978-EE4DF0A80830}">
  <dimension ref="A1:O31"/>
  <sheetViews>
    <sheetView topLeftCell="A15" zoomScale="70" zoomScaleNormal="70" workbookViewId="0">
      <selection activeCell="N20" sqref="N20"/>
    </sheetView>
  </sheetViews>
  <sheetFormatPr defaultColWidth="8.7265625" defaultRowHeight="14"/>
  <cols>
    <col min="1" max="1" width="3" style="130" customWidth="1"/>
    <col min="2" max="2" width="31.26953125" style="130" customWidth="1"/>
    <col min="3" max="3" width="52" style="130" customWidth="1"/>
    <col min="4" max="4" width="13.1796875" style="130" customWidth="1"/>
    <col min="5" max="5" width="9" style="130" customWidth="1"/>
    <col min="6" max="6" width="9.7265625" style="130" customWidth="1"/>
    <col min="7" max="7" width="8.1796875" style="130" customWidth="1"/>
    <col min="8" max="8" width="8.26953125" style="130" customWidth="1"/>
    <col min="9" max="12" width="7.7265625" style="130" customWidth="1"/>
    <col min="13" max="13" width="8.54296875" style="130" customWidth="1"/>
    <col min="14" max="14" width="13.54296875" style="130" customWidth="1"/>
    <col min="15" max="15" width="36.81640625" style="130" customWidth="1"/>
    <col min="16" max="16384" width="8.7265625" style="130"/>
  </cols>
  <sheetData>
    <row r="1" spans="1:15" s="107" customFormat="1" ht="14.5">
      <c r="A1" s="464" t="s">
        <v>723</v>
      </c>
      <c r="B1" s="465"/>
      <c r="C1" s="465"/>
      <c r="D1" s="465"/>
      <c r="E1" s="465"/>
      <c r="F1" s="465"/>
      <c r="G1" s="465"/>
      <c r="H1" s="465"/>
      <c r="I1" s="465"/>
      <c r="J1" s="465"/>
      <c r="K1" s="465"/>
      <c r="L1" s="465"/>
      <c r="M1" s="465"/>
      <c r="N1" s="466"/>
      <c r="O1" s="90" t="s">
        <v>557</v>
      </c>
    </row>
    <row r="2" spans="1:15" s="129" customFormat="1" ht="15" customHeight="1">
      <c r="A2" s="117" t="s">
        <v>724</v>
      </c>
      <c r="B2" s="118"/>
      <c r="C2" s="118"/>
      <c r="D2" s="118"/>
      <c r="E2" s="118"/>
      <c r="F2" s="118"/>
      <c r="G2" s="118"/>
      <c r="H2" s="118"/>
      <c r="I2" s="118"/>
      <c r="J2" s="118"/>
      <c r="K2" s="118"/>
      <c r="L2" s="118"/>
      <c r="M2" s="118"/>
      <c r="N2" s="119"/>
    </row>
    <row r="3" spans="1:15" s="107" customFormat="1" ht="15.75" customHeight="1">
      <c r="A3" s="470" t="s">
        <v>314</v>
      </c>
      <c r="B3" s="471"/>
      <c r="C3" s="471"/>
      <c r="D3" s="471"/>
      <c r="E3" s="471"/>
      <c r="F3" s="471"/>
      <c r="G3" s="471"/>
      <c r="H3" s="471"/>
      <c r="I3" s="471"/>
      <c r="J3" s="471"/>
      <c r="K3" s="471"/>
      <c r="L3" s="471"/>
      <c r="M3" s="471"/>
      <c r="N3" s="472"/>
    </row>
    <row r="4" spans="1:15" s="129" customFormat="1">
      <c r="A4" s="467" t="s">
        <v>560</v>
      </c>
      <c r="B4" s="468"/>
      <c r="C4" s="468"/>
      <c r="D4" s="468"/>
      <c r="E4" s="468"/>
      <c r="F4" s="468"/>
      <c r="G4" s="468"/>
      <c r="H4" s="468"/>
      <c r="I4" s="468"/>
      <c r="J4" s="468"/>
      <c r="K4" s="468"/>
      <c r="L4" s="468"/>
      <c r="M4" s="468"/>
      <c r="N4" s="469"/>
    </row>
    <row r="5" spans="1:15" ht="31.5" customHeight="1">
      <c r="A5" s="476"/>
      <c r="B5" s="477"/>
      <c r="C5" s="477"/>
      <c r="D5" s="477"/>
      <c r="E5" s="477"/>
      <c r="F5" s="477"/>
      <c r="G5" s="477"/>
      <c r="H5" s="477"/>
      <c r="I5" s="477"/>
      <c r="J5" s="477"/>
      <c r="K5" s="477"/>
      <c r="L5" s="477"/>
      <c r="M5" s="477"/>
      <c r="N5" s="478"/>
    </row>
    <row r="6" spans="1:15" s="131" customFormat="1" ht="18" customHeight="1">
      <c r="A6" s="729" t="s">
        <v>725</v>
      </c>
      <c r="B6" s="730"/>
      <c r="C6" s="38"/>
      <c r="D6" s="38"/>
      <c r="E6" s="38"/>
      <c r="F6" s="38"/>
      <c r="G6" s="38"/>
      <c r="H6" s="38"/>
      <c r="I6" s="38"/>
      <c r="J6" s="38"/>
      <c r="K6" s="38"/>
      <c r="L6" s="38"/>
      <c r="M6" s="38"/>
      <c r="N6" s="39"/>
    </row>
    <row r="7" spans="1:15" ht="48" customHeight="1">
      <c r="A7" s="699" t="s">
        <v>601</v>
      </c>
      <c r="B7" s="700"/>
      <c r="C7" s="486"/>
      <c r="D7" s="649" t="s">
        <v>562</v>
      </c>
      <c r="E7" s="649"/>
      <c r="F7" s="741"/>
      <c r="G7" s="741"/>
      <c r="H7" s="741"/>
      <c r="I7" s="741"/>
      <c r="J7" s="741"/>
      <c r="K7" s="741"/>
      <c r="L7" s="741"/>
      <c r="M7" s="741"/>
      <c r="N7" s="741"/>
    </row>
    <row r="8" spans="1:15" ht="65.25" customHeight="1">
      <c r="A8" s="703"/>
      <c r="B8" s="704"/>
      <c r="C8" s="487"/>
      <c r="D8" s="609" t="s">
        <v>564</v>
      </c>
      <c r="E8" s="609"/>
      <c r="F8" s="734"/>
      <c r="G8" s="734"/>
      <c r="H8" s="734"/>
      <c r="I8" s="734"/>
      <c r="J8" s="734"/>
      <c r="K8" s="734"/>
      <c r="L8" s="734"/>
      <c r="M8" s="734"/>
      <c r="N8" s="734"/>
    </row>
    <row r="9" spans="1:15" ht="21.75" customHeight="1">
      <c r="A9" s="609" t="s">
        <v>563</v>
      </c>
      <c r="B9" s="609"/>
      <c r="C9" s="495"/>
      <c r="D9" s="611" t="s">
        <v>566</v>
      </c>
      <c r="E9" s="708"/>
      <c r="F9" s="708"/>
      <c r="G9" s="708"/>
      <c r="H9" s="708"/>
      <c r="I9" s="708"/>
      <c r="J9" s="708"/>
      <c r="K9" s="708"/>
      <c r="L9" s="708"/>
      <c r="M9" s="612"/>
      <c r="N9" s="735"/>
    </row>
    <row r="10" spans="1:15" ht="46.5" customHeight="1">
      <c r="A10" s="609"/>
      <c r="B10" s="609"/>
      <c r="C10" s="495"/>
      <c r="D10" s="135">
        <v>2</v>
      </c>
      <c r="E10" s="135" t="s">
        <v>1285</v>
      </c>
      <c r="F10" s="135"/>
      <c r="G10" s="135"/>
      <c r="H10" s="135"/>
      <c r="I10" s="135"/>
      <c r="J10" s="135"/>
      <c r="K10" s="135"/>
      <c r="L10" s="135"/>
      <c r="M10" s="135"/>
      <c r="N10" s="736"/>
    </row>
    <row r="11" spans="1:15" ht="21" customHeight="1">
      <c r="A11" s="609"/>
      <c r="B11" s="609"/>
      <c r="C11" s="495"/>
      <c r="D11" s="609" t="s">
        <v>565</v>
      </c>
      <c r="E11" s="609"/>
      <c r="F11" s="609"/>
      <c r="G11" s="609"/>
      <c r="H11" s="609"/>
      <c r="I11" s="609"/>
      <c r="J11" s="609"/>
      <c r="K11" s="609"/>
      <c r="L11" s="609"/>
      <c r="M11" s="609"/>
      <c r="N11" s="736"/>
    </row>
    <row r="12" spans="1:15" ht="45.75" customHeight="1">
      <c r="A12" s="688" t="s">
        <v>567</v>
      </c>
      <c r="B12" s="689"/>
      <c r="C12" s="690"/>
      <c r="D12" s="135"/>
      <c r="E12" s="135"/>
      <c r="F12" s="135"/>
      <c r="G12" s="135"/>
      <c r="H12" s="135"/>
      <c r="I12" s="135"/>
      <c r="J12" s="135"/>
      <c r="K12" s="135"/>
      <c r="L12" s="135"/>
      <c r="M12" s="135"/>
      <c r="N12" s="737"/>
    </row>
    <row r="13" spans="1:15" s="129" customFormat="1" ht="47.25" customHeight="1">
      <c r="A13" s="738"/>
      <c r="B13" s="739"/>
      <c r="C13" s="740"/>
      <c r="D13" s="473" t="s">
        <v>568</v>
      </c>
      <c r="E13" s="474"/>
      <c r="F13" s="474"/>
      <c r="G13" s="474"/>
      <c r="H13" s="474"/>
      <c r="I13" s="474"/>
      <c r="J13" s="474"/>
      <c r="K13" s="474"/>
      <c r="L13" s="474"/>
      <c r="M13" s="475"/>
      <c r="N13" s="124" t="s">
        <v>569</v>
      </c>
    </row>
    <row r="14" spans="1:15" s="107" customFormat="1" ht="154">
      <c r="A14" s="123" t="s">
        <v>570</v>
      </c>
      <c r="B14" s="479" t="s">
        <v>726</v>
      </c>
      <c r="C14" s="481"/>
      <c r="D14" s="459">
        <v>1</v>
      </c>
      <c r="E14" s="459">
        <v>1</v>
      </c>
      <c r="F14" s="459"/>
      <c r="G14" s="459"/>
      <c r="H14" s="459"/>
      <c r="I14" s="459"/>
      <c r="J14" s="459"/>
      <c r="K14" s="459"/>
      <c r="L14" s="459"/>
      <c r="M14" s="459"/>
      <c r="N14" s="20"/>
      <c r="O14" s="142" t="s">
        <v>665</v>
      </c>
    </row>
    <row r="15" spans="1:15" s="107" customFormat="1" ht="93" customHeight="1">
      <c r="A15" s="123" t="s">
        <v>572</v>
      </c>
      <c r="B15" s="479" t="s">
        <v>727</v>
      </c>
      <c r="C15" s="481"/>
      <c r="D15" s="459">
        <v>0</v>
      </c>
      <c r="E15" s="459">
        <v>1</v>
      </c>
      <c r="F15" s="459"/>
      <c r="G15" s="459"/>
      <c r="H15" s="459"/>
      <c r="I15" s="459"/>
      <c r="J15" s="459"/>
      <c r="K15" s="459"/>
      <c r="L15" s="459"/>
      <c r="M15" s="459"/>
      <c r="N15" s="20"/>
      <c r="O15" s="142" t="s">
        <v>555</v>
      </c>
    </row>
    <row r="16" spans="1:15" s="107" customFormat="1" ht="101.25" customHeight="1">
      <c r="A16" s="123" t="s">
        <v>575</v>
      </c>
      <c r="B16" s="479" t="s">
        <v>728</v>
      </c>
      <c r="C16" s="481"/>
      <c r="D16" s="459">
        <v>1</v>
      </c>
      <c r="E16" s="459">
        <v>1</v>
      </c>
      <c r="F16" s="459"/>
      <c r="G16" s="459"/>
      <c r="H16" s="459"/>
      <c r="I16" s="459"/>
      <c r="J16" s="459"/>
      <c r="K16" s="459"/>
      <c r="L16" s="459"/>
      <c r="M16" s="459"/>
      <c r="N16" s="20"/>
      <c r="O16" s="142" t="s">
        <v>574</v>
      </c>
    </row>
    <row r="17" spans="1:15" s="107" customFormat="1" ht="98.25" customHeight="1">
      <c r="A17" s="123" t="s">
        <v>577</v>
      </c>
      <c r="B17" s="479" t="s">
        <v>729</v>
      </c>
      <c r="C17" s="481"/>
      <c r="D17" s="459">
        <v>1</v>
      </c>
      <c r="E17" s="459">
        <v>1</v>
      </c>
      <c r="F17" s="459"/>
      <c r="G17" s="459"/>
      <c r="H17" s="459"/>
      <c r="I17" s="459"/>
      <c r="J17" s="459"/>
      <c r="K17" s="459"/>
      <c r="L17" s="459"/>
      <c r="M17" s="459"/>
      <c r="N17" s="20"/>
      <c r="O17" s="142" t="s">
        <v>555</v>
      </c>
    </row>
    <row r="18" spans="1:15" s="107" customFormat="1" ht="96.75" customHeight="1">
      <c r="A18" s="123" t="s">
        <v>730</v>
      </c>
      <c r="B18" s="479" t="s">
        <v>731</v>
      </c>
      <c r="C18" s="481"/>
      <c r="D18" s="459">
        <v>1</v>
      </c>
      <c r="E18" s="459">
        <v>1</v>
      </c>
      <c r="F18" s="459"/>
      <c r="G18" s="459"/>
      <c r="H18" s="459"/>
      <c r="I18" s="459"/>
      <c r="J18" s="459"/>
      <c r="K18" s="459"/>
      <c r="L18" s="459"/>
      <c r="M18" s="459"/>
      <c r="N18" s="20"/>
      <c r="O18" s="142" t="s">
        <v>551</v>
      </c>
    </row>
    <row r="19" spans="1:15" s="107" customFormat="1" ht="93.75" customHeight="1">
      <c r="A19" s="123" t="s">
        <v>581</v>
      </c>
      <c r="B19" s="479" t="s">
        <v>732</v>
      </c>
      <c r="C19" s="481"/>
      <c r="D19" s="459">
        <v>1</v>
      </c>
      <c r="E19" s="459">
        <v>1</v>
      </c>
      <c r="F19" s="459"/>
      <c r="G19" s="459"/>
      <c r="H19" s="459"/>
      <c r="I19" s="459"/>
      <c r="J19" s="459"/>
      <c r="K19" s="459"/>
      <c r="L19" s="459"/>
      <c r="M19" s="459"/>
      <c r="N19" s="20"/>
      <c r="O19" s="142" t="s">
        <v>551</v>
      </c>
    </row>
    <row r="20" spans="1:15" s="107" customFormat="1" ht="85.5" customHeight="1">
      <c r="A20" s="123" t="s">
        <v>584</v>
      </c>
      <c r="B20" s="479" t="s">
        <v>733</v>
      </c>
      <c r="C20" s="481"/>
      <c r="D20" s="459">
        <v>1</v>
      </c>
      <c r="E20" s="459">
        <v>1</v>
      </c>
      <c r="F20" s="459"/>
      <c r="G20" s="459"/>
      <c r="H20" s="459"/>
      <c r="I20" s="459"/>
      <c r="J20" s="459"/>
      <c r="K20" s="459"/>
      <c r="L20" s="459"/>
      <c r="M20" s="459"/>
      <c r="N20" s="20"/>
      <c r="O20" s="142" t="s">
        <v>666</v>
      </c>
    </row>
    <row r="21" spans="1:15" s="129" customFormat="1" ht="28">
      <c r="A21" s="511" t="s">
        <v>589</v>
      </c>
      <c r="B21" s="511"/>
      <c r="C21" s="511"/>
      <c r="D21" s="458" t="str">
        <f>IF(D14=1,"Yes","No")</f>
        <v>Yes</v>
      </c>
      <c r="E21" s="458" t="str">
        <f t="shared" ref="E21" si="0">IF(E14=1,"Yes","No")</f>
        <v>Yes</v>
      </c>
      <c r="F21" s="458"/>
      <c r="G21" s="458"/>
      <c r="H21" s="458"/>
      <c r="I21" s="458"/>
      <c r="J21" s="458"/>
      <c r="K21" s="458"/>
      <c r="L21" s="458"/>
      <c r="M21" s="458"/>
      <c r="N21" s="305"/>
      <c r="O21" s="299" t="s">
        <v>722</v>
      </c>
    </row>
    <row r="22" spans="1:15" s="129" customFormat="1" ht="28">
      <c r="A22" s="511" t="s">
        <v>590</v>
      </c>
      <c r="B22" s="511"/>
      <c r="C22" s="511"/>
      <c r="D22" s="459">
        <f>SUM(D14:D20)</f>
        <v>6</v>
      </c>
      <c r="E22" s="459">
        <f t="shared" ref="E22" si="1">SUM(E14:E20)</f>
        <v>7</v>
      </c>
      <c r="F22" s="459"/>
      <c r="G22" s="459"/>
      <c r="H22" s="459"/>
      <c r="I22" s="459"/>
      <c r="J22" s="459"/>
      <c r="K22" s="459"/>
      <c r="L22" s="459"/>
      <c r="M22" s="459"/>
      <c r="N22" s="305"/>
      <c r="O22" s="299" t="s">
        <v>722</v>
      </c>
    </row>
    <row r="23" spans="1:15" s="129" customFormat="1">
      <c r="A23" s="593" t="s">
        <v>1264</v>
      </c>
      <c r="B23" s="594"/>
      <c r="C23" s="595"/>
      <c r="D23" s="459" t="str">
        <f>IF(D21="Yes",IF(D22&gt;=6,"Good",IF(D22&gt;=4,"Moderate","Poor")),IF(D22&lt;=8,"Poor"))</f>
        <v>Good</v>
      </c>
      <c r="E23" s="459" t="str">
        <f t="shared" ref="E23" si="2">IF(E21="Yes",IF(E22&gt;=6,"Good",IF(E22&gt;=4,"Moderate","Poor")),IF(E22&lt;=8,"Poor"))</f>
        <v>Good</v>
      </c>
      <c r="F23" s="459"/>
      <c r="G23" s="459"/>
      <c r="H23" s="459"/>
      <c r="I23" s="459"/>
      <c r="J23" s="459"/>
      <c r="K23" s="459"/>
      <c r="L23" s="459"/>
      <c r="M23" s="459"/>
      <c r="N23" s="455"/>
      <c r="O23" s="299"/>
    </row>
    <row r="24" spans="1:15" s="129" customFormat="1" ht="32.25" customHeight="1">
      <c r="A24" s="473" t="s">
        <v>734</v>
      </c>
      <c r="B24" s="475"/>
      <c r="C24" s="122" t="s">
        <v>592</v>
      </c>
      <c r="D24" s="473" t="s">
        <v>605</v>
      </c>
      <c r="E24" s="474"/>
      <c r="F24" s="474"/>
      <c r="G24" s="474"/>
      <c r="H24" s="474"/>
      <c r="I24" s="474"/>
      <c r="J24" s="474"/>
      <c r="K24" s="474"/>
      <c r="L24" s="474"/>
      <c r="M24" s="475"/>
      <c r="N24" s="132"/>
    </row>
    <row r="25" spans="1:15" s="107" customFormat="1" ht="35.25" customHeight="1">
      <c r="A25" s="479" t="s">
        <v>735</v>
      </c>
      <c r="B25" s="481"/>
      <c r="C25" s="123" t="s">
        <v>594</v>
      </c>
      <c r="D25" s="459" t="str">
        <f>IF(AND(D22&gt;5,D21="Yes"),"Yes","No")</f>
        <v>Yes</v>
      </c>
      <c r="E25" s="459" t="str">
        <f t="shared" ref="E25:M25" si="3">IF(AND(E22&gt;5,E21="Yes"),"Yes","No")</f>
        <v>Yes</v>
      </c>
      <c r="F25" s="459" t="str">
        <f t="shared" si="3"/>
        <v>No</v>
      </c>
      <c r="G25" s="459" t="str">
        <f t="shared" si="3"/>
        <v>No</v>
      </c>
      <c r="H25" s="459" t="str">
        <f t="shared" si="3"/>
        <v>No</v>
      </c>
      <c r="I25" s="459" t="str">
        <f t="shared" si="3"/>
        <v>No</v>
      </c>
      <c r="J25" s="459" t="str">
        <f t="shared" si="3"/>
        <v>No</v>
      </c>
      <c r="K25" s="459" t="str">
        <f t="shared" si="3"/>
        <v>No</v>
      </c>
      <c r="L25" s="459" t="str">
        <f t="shared" si="3"/>
        <v>No</v>
      </c>
      <c r="M25" s="459" t="str">
        <f t="shared" si="3"/>
        <v>No</v>
      </c>
      <c r="N25" s="133"/>
    </row>
    <row r="26" spans="1:15" s="107" customFormat="1" ht="43.5" customHeight="1">
      <c r="A26" s="479" t="s">
        <v>736</v>
      </c>
      <c r="B26" s="481"/>
      <c r="C26" s="123" t="s">
        <v>596</v>
      </c>
      <c r="D26" s="459" t="str">
        <f>IF(AND(D21="Yes",D22&gt;=4,D22&lt;6), "Yes", "No")</f>
        <v>No</v>
      </c>
      <c r="E26" s="459" t="str">
        <f t="shared" ref="E26:M26" si="4">IF(AND(E21="Yes",E22&gt;=4,E22&lt;6), "Yes", "No")</f>
        <v>No</v>
      </c>
      <c r="F26" s="459" t="str">
        <f t="shared" si="4"/>
        <v>No</v>
      </c>
      <c r="G26" s="459" t="str">
        <f t="shared" si="4"/>
        <v>No</v>
      </c>
      <c r="H26" s="459" t="str">
        <f t="shared" si="4"/>
        <v>No</v>
      </c>
      <c r="I26" s="459" t="str">
        <f t="shared" si="4"/>
        <v>No</v>
      </c>
      <c r="J26" s="459" t="str">
        <f t="shared" si="4"/>
        <v>No</v>
      </c>
      <c r="K26" s="459" t="str">
        <f t="shared" si="4"/>
        <v>No</v>
      </c>
      <c r="L26" s="459" t="str">
        <f t="shared" si="4"/>
        <v>No</v>
      </c>
      <c r="M26" s="459" t="str">
        <f t="shared" si="4"/>
        <v>No</v>
      </c>
      <c r="N26" s="133"/>
    </row>
    <row r="27" spans="1:15" s="107" customFormat="1" ht="63" customHeight="1">
      <c r="A27" s="479" t="s">
        <v>737</v>
      </c>
      <c r="B27" s="481"/>
      <c r="C27" s="123" t="s">
        <v>598</v>
      </c>
      <c r="D27" s="459" t="str">
        <f>IF(AND(D22&gt;=0,D22&lt;4),"Yes",IF(AND(D22&lt;7,D22&gt;3),IF(D14&gt;0,"No","Yes"),"No"))</f>
        <v>No</v>
      </c>
      <c r="E27" s="459" t="str">
        <f t="shared" ref="E27:M27" si="5">IF(AND(E22&gt;=0,E22&lt;4),"Yes",IF(AND(E22&lt;7,E22&gt;3),IF(E14&gt;0,"No","Yes"),"No"))</f>
        <v>No</v>
      </c>
      <c r="F27" s="459" t="str">
        <f t="shared" si="5"/>
        <v>Yes</v>
      </c>
      <c r="G27" s="459" t="str">
        <f t="shared" si="5"/>
        <v>Yes</v>
      </c>
      <c r="H27" s="459" t="str">
        <f t="shared" si="5"/>
        <v>Yes</v>
      </c>
      <c r="I27" s="459" t="str">
        <f t="shared" si="5"/>
        <v>Yes</v>
      </c>
      <c r="J27" s="459" t="str">
        <f t="shared" si="5"/>
        <v>Yes</v>
      </c>
      <c r="K27" s="459" t="str">
        <f t="shared" si="5"/>
        <v>Yes</v>
      </c>
      <c r="L27" s="459" t="str">
        <f t="shared" si="5"/>
        <v>Yes</v>
      </c>
      <c r="M27" s="459" t="str">
        <f t="shared" si="5"/>
        <v>Yes</v>
      </c>
      <c r="N27" s="134"/>
    </row>
    <row r="28" spans="1:15" s="129" customFormat="1" ht="18.649999999999999" customHeight="1">
      <c r="A28" s="507" t="s">
        <v>599</v>
      </c>
      <c r="B28" s="508"/>
      <c r="C28" s="508"/>
      <c r="D28" s="508"/>
      <c r="E28" s="508"/>
      <c r="F28" s="508"/>
      <c r="G28" s="508"/>
      <c r="H28" s="508"/>
      <c r="I28" s="508"/>
      <c r="J28" s="508"/>
      <c r="K28" s="508"/>
      <c r="L28" s="508"/>
      <c r="M28" s="508"/>
      <c r="N28" s="698"/>
    </row>
    <row r="29" spans="1:15" ht="84.65" customHeight="1">
      <c r="A29" s="476"/>
      <c r="B29" s="477"/>
      <c r="C29" s="477"/>
      <c r="D29" s="477"/>
      <c r="E29" s="477"/>
      <c r="F29" s="477"/>
      <c r="G29" s="477"/>
      <c r="H29" s="477"/>
      <c r="I29" s="477"/>
      <c r="J29" s="477"/>
      <c r="K29" s="477"/>
      <c r="L29" s="477"/>
      <c r="M29" s="477"/>
      <c r="N29" s="478"/>
    </row>
    <row r="30" spans="1:15" s="129" customFormat="1">
      <c r="A30" s="467" t="s">
        <v>600</v>
      </c>
      <c r="B30" s="468"/>
      <c r="C30" s="468"/>
      <c r="D30" s="468"/>
      <c r="E30" s="468"/>
      <c r="F30" s="468"/>
      <c r="G30" s="468"/>
      <c r="H30" s="468"/>
      <c r="I30" s="468"/>
      <c r="J30" s="468"/>
      <c r="K30" s="468"/>
      <c r="L30" s="468"/>
      <c r="M30" s="468"/>
      <c r="N30" s="468"/>
    </row>
    <row r="31" spans="1:15" ht="135" customHeight="1">
      <c r="A31" s="731" t="s">
        <v>738</v>
      </c>
      <c r="B31" s="732"/>
      <c r="C31" s="732"/>
      <c r="D31" s="732"/>
      <c r="E31" s="732"/>
      <c r="F31" s="732"/>
      <c r="G31" s="732"/>
      <c r="H31" s="732"/>
      <c r="I31" s="732"/>
      <c r="J31" s="732"/>
      <c r="K31" s="732"/>
      <c r="L31" s="732"/>
      <c r="M31" s="732"/>
      <c r="N31" s="733"/>
    </row>
  </sheetData>
  <mergeCells count="37">
    <mergeCell ref="A1:N1"/>
    <mergeCell ref="A3:N3"/>
    <mergeCell ref="A4:N4"/>
    <mergeCell ref="A5:N5"/>
    <mergeCell ref="A6:B6"/>
    <mergeCell ref="B19:C19"/>
    <mergeCell ref="F8:N8"/>
    <mergeCell ref="A9:B11"/>
    <mergeCell ref="C9:C11"/>
    <mergeCell ref="D9:M9"/>
    <mergeCell ref="N9:N12"/>
    <mergeCell ref="D11:M11"/>
    <mergeCell ref="A12:C13"/>
    <mergeCell ref="D13:M13"/>
    <mergeCell ref="A7:B8"/>
    <mergeCell ref="C7:C8"/>
    <mergeCell ref="D7:E7"/>
    <mergeCell ref="F7:N7"/>
    <mergeCell ref="D8:E8"/>
    <mergeCell ref="B14:C14"/>
    <mergeCell ref="B15:C15"/>
    <mergeCell ref="B16:C16"/>
    <mergeCell ref="B17:C17"/>
    <mergeCell ref="B18:C18"/>
    <mergeCell ref="A31:N31"/>
    <mergeCell ref="B20:C20"/>
    <mergeCell ref="A21:C21"/>
    <mergeCell ref="A22:C22"/>
    <mergeCell ref="A24:B24"/>
    <mergeCell ref="D24:M24"/>
    <mergeCell ref="A25:B25"/>
    <mergeCell ref="A23:C23"/>
    <mergeCell ref="A26:B26"/>
    <mergeCell ref="A27:B27"/>
    <mergeCell ref="A28:N28"/>
    <mergeCell ref="A29:N29"/>
    <mergeCell ref="A30:N30"/>
  </mergeCells>
  <conditionalFormatting sqref="D23:M23">
    <cfRule type="cellIs" dxfId="5" priority="1" operator="equal">
      <formula>"Poor"</formula>
    </cfRule>
    <cfRule type="cellIs" dxfId="4" priority="2" operator="equal">
      <formula>"Moderate"</formula>
    </cfRule>
    <cfRule type="cellIs" dxfId="3" priority="3" operator="equal">
      <formula>"Good"</formula>
    </cfRule>
  </conditionalFormatting>
  <hyperlinks>
    <hyperlink ref="O1" location="'SELECTING CONDITION SHEET'!A1" display="Return to ‘Selecting condition sheet’ tab" xr:uid="{5C3C65C7-1948-489D-B3E2-9490E23EF031}"/>
    <hyperlink ref="A6" r:id="rId1" display="https://ukhab.org/" xr:uid="{33605677-E2FA-4B1C-A7C3-545DF80D58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55" zoomScaleNormal="55" workbookViewId="0">
      <pane ySplit="1" topLeftCell="A2" activePane="bottomLeft" state="frozen"/>
      <selection activeCell="A12" sqref="A12"/>
      <selection pane="bottomLeft" activeCell="O15" sqref="O15"/>
    </sheetView>
  </sheetViews>
  <sheetFormatPr defaultColWidth="8.7265625" defaultRowHeight="14.5"/>
  <cols>
    <col min="1" max="1" width="3" style="62" customWidth="1"/>
    <col min="2" max="2" width="32.1796875" style="62" customWidth="1"/>
    <col min="3" max="3" width="40.7265625" style="62" customWidth="1"/>
    <col min="4" max="4" width="10.81640625" style="62" customWidth="1"/>
    <col min="5" max="5" width="11.1796875" style="62" customWidth="1"/>
    <col min="6" max="7" width="9.1796875" style="62" customWidth="1"/>
    <col min="8" max="8" width="8.81640625" style="62" customWidth="1"/>
    <col min="9" max="11" width="8.453125" style="62" customWidth="1"/>
    <col min="12" max="12" width="9.81640625" style="62" customWidth="1"/>
    <col min="13" max="13" width="10.26953125" style="62" customWidth="1"/>
    <col min="14" max="14" width="18.54296875" style="62" customWidth="1"/>
    <col min="15" max="15" width="40.81640625" style="62" customWidth="1"/>
    <col min="16" max="16384" width="8.7265625" style="62"/>
  </cols>
  <sheetData>
    <row r="1" spans="1:15" s="63" customFormat="1">
      <c r="A1" s="464" t="s">
        <v>757</v>
      </c>
      <c r="B1" s="465"/>
      <c r="C1" s="465"/>
      <c r="D1" s="465"/>
      <c r="E1" s="465"/>
      <c r="F1" s="465"/>
      <c r="G1" s="465"/>
      <c r="H1" s="465"/>
      <c r="I1" s="465"/>
      <c r="J1" s="465"/>
      <c r="K1" s="465"/>
      <c r="L1" s="465"/>
      <c r="M1" s="465"/>
      <c r="N1" s="466"/>
      <c r="O1" s="61" t="s">
        <v>557</v>
      </c>
    </row>
    <row r="2" spans="1:15" s="83" customFormat="1" ht="15" customHeight="1">
      <c r="A2" s="467" t="s">
        <v>558</v>
      </c>
      <c r="B2" s="468"/>
      <c r="C2" s="468"/>
      <c r="D2" s="468"/>
      <c r="E2" s="468"/>
      <c r="F2" s="468"/>
      <c r="G2" s="468"/>
      <c r="H2" s="468"/>
      <c r="I2" s="468"/>
      <c r="J2" s="468"/>
      <c r="K2" s="468"/>
      <c r="L2" s="468"/>
      <c r="M2" s="468"/>
      <c r="N2" s="469"/>
    </row>
    <row r="3" spans="1:15" s="63" customFormat="1" ht="51" customHeight="1">
      <c r="A3" s="470" t="s">
        <v>758</v>
      </c>
      <c r="B3" s="471"/>
      <c r="C3" s="471"/>
      <c r="D3" s="471"/>
      <c r="E3" s="471"/>
      <c r="F3" s="471"/>
      <c r="G3" s="471"/>
      <c r="H3" s="471"/>
      <c r="I3" s="471"/>
      <c r="J3" s="471"/>
      <c r="K3" s="471"/>
      <c r="L3" s="471"/>
      <c r="M3" s="471"/>
      <c r="N3" s="472"/>
    </row>
    <row r="4" spans="1:15" s="83" customFormat="1">
      <c r="A4" s="467" t="s">
        <v>560</v>
      </c>
      <c r="B4" s="468"/>
      <c r="C4" s="468"/>
      <c r="D4" s="468"/>
      <c r="E4" s="468"/>
      <c r="F4" s="468"/>
      <c r="G4" s="468"/>
      <c r="H4" s="468"/>
      <c r="I4" s="468"/>
      <c r="J4" s="468"/>
      <c r="K4" s="468"/>
      <c r="L4" s="468"/>
      <c r="M4" s="468"/>
      <c r="N4" s="469"/>
    </row>
    <row r="5" spans="1:15" ht="48" customHeight="1">
      <c r="A5" s="711"/>
      <c r="B5" s="712"/>
      <c r="C5" s="712"/>
      <c r="D5" s="712"/>
      <c r="E5" s="712"/>
      <c r="F5" s="712"/>
      <c r="G5" s="712"/>
      <c r="H5" s="712"/>
      <c r="I5" s="712"/>
      <c r="J5" s="712"/>
      <c r="K5" s="712"/>
      <c r="L5" s="712"/>
      <c r="M5" s="712"/>
      <c r="N5" s="713"/>
    </row>
    <row r="6" spans="1:15" s="138" customFormat="1" ht="17.149999999999999" customHeight="1">
      <c r="A6" s="729" t="s">
        <v>725</v>
      </c>
      <c r="B6" s="730"/>
      <c r="C6" s="38"/>
      <c r="D6" s="38"/>
      <c r="E6" s="38"/>
      <c r="F6" s="38"/>
      <c r="G6" s="38"/>
      <c r="H6" s="38"/>
      <c r="I6" s="38"/>
      <c r="J6" s="38"/>
      <c r="K6" s="38"/>
      <c r="L6" s="38"/>
      <c r="M6" s="38"/>
      <c r="N6" s="39"/>
    </row>
    <row r="7" spans="1:15" ht="44.25" customHeight="1">
      <c r="A7" s="699" t="s">
        <v>601</v>
      </c>
      <c r="B7" s="700"/>
      <c r="C7" s="486"/>
      <c r="D7" s="654" t="s">
        <v>562</v>
      </c>
      <c r="E7" s="684"/>
      <c r="F7" s="711"/>
      <c r="G7" s="712"/>
      <c r="H7" s="712"/>
      <c r="I7" s="712"/>
      <c r="J7" s="712"/>
      <c r="K7" s="712"/>
      <c r="L7" s="712"/>
      <c r="M7" s="712"/>
      <c r="N7" s="713"/>
    </row>
    <row r="8" spans="1:15" ht="47.25" customHeight="1">
      <c r="A8" s="703"/>
      <c r="B8" s="704"/>
      <c r="C8" s="487"/>
      <c r="D8" s="611" t="s">
        <v>564</v>
      </c>
      <c r="E8" s="612"/>
      <c r="F8" s="613"/>
      <c r="G8" s="614"/>
      <c r="H8" s="614"/>
      <c r="I8" s="614"/>
      <c r="J8" s="614"/>
      <c r="K8" s="614"/>
      <c r="L8" s="614"/>
      <c r="M8" s="614"/>
      <c r="N8" s="615"/>
    </row>
    <row r="9" spans="1:15" ht="21.75" customHeight="1">
      <c r="A9" s="609" t="s">
        <v>563</v>
      </c>
      <c r="B9" s="609"/>
      <c r="C9" s="495"/>
      <c r="D9" s="611" t="s">
        <v>566</v>
      </c>
      <c r="E9" s="708"/>
      <c r="F9" s="708"/>
      <c r="G9" s="708"/>
      <c r="H9" s="708"/>
      <c r="I9" s="708"/>
      <c r="J9" s="708"/>
      <c r="K9" s="708"/>
      <c r="L9" s="708"/>
      <c r="M9" s="612"/>
      <c r="N9" s="502"/>
    </row>
    <row r="10" spans="1:15" ht="49.5" customHeight="1">
      <c r="A10" s="609"/>
      <c r="B10" s="609"/>
      <c r="C10" s="495"/>
      <c r="D10" s="135"/>
      <c r="E10" s="135"/>
      <c r="F10" s="135"/>
      <c r="G10" s="135"/>
      <c r="H10" s="135"/>
      <c r="I10" s="135"/>
      <c r="J10" s="135"/>
      <c r="K10" s="135"/>
      <c r="L10" s="135"/>
      <c r="M10" s="135"/>
      <c r="N10" s="503"/>
    </row>
    <row r="11" spans="1:15" ht="21" customHeight="1">
      <c r="A11" s="609"/>
      <c r="B11" s="609"/>
      <c r="C11" s="495"/>
      <c r="D11" s="611" t="s">
        <v>565</v>
      </c>
      <c r="E11" s="708"/>
      <c r="F11" s="708"/>
      <c r="G11" s="708"/>
      <c r="H11" s="708"/>
      <c r="I11" s="708"/>
      <c r="J11" s="708"/>
      <c r="K11" s="708"/>
      <c r="L11" s="708"/>
      <c r="M11" s="708"/>
      <c r="N11" s="503"/>
    </row>
    <row r="12" spans="1:15" ht="48" customHeight="1">
      <c r="A12" s="742" t="s">
        <v>567</v>
      </c>
      <c r="B12" s="743"/>
      <c r="C12" s="744"/>
      <c r="D12" s="135"/>
      <c r="E12" s="135"/>
      <c r="F12" s="135"/>
      <c r="G12" s="135"/>
      <c r="H12" s="135"/>
      <c r="I12" s="135"/>
      <c r="J12" s="135"/>
      <c r="K12" s="135"/>
      <c r="L12" s="135"/>
      <c r="M12" s="135"/>
      <c r="N12" s="504"/>
    </row>
    <row r="13" spans="1:15" s="139" customFormat="1" ht="46.5" customHeight="1">
      <c r="A13" s="738"/>
      <c r="B13" s="739"/>
      <c r="C13" s="740"/>
      <c r="D13" s="621" t="s">
        <v>568</v>
      </c>
      <c r="E13" s="621"/>
      <c r="F13" s="621"/>
      <c r="G13" s="621"/>
      <c r="H13" s="621"/>
      <c r="I13" s="621"/>
      <c r="J13" s="621"/>
      <c r="K13" s="621"/>
      <c r="L13" s="621"/>
      <c r="M13" s="621"/>
      <c r="N13" s="124" t="s">
        <v>569</v>
      </c>
    </row>
    <row r="14" spans="1:15" s="63" customFormat="1" ht="101.5">
      <c r="A14" s="65" t="s">
        <v>570</v>
      </c>
      <c r="B14" s="479" t="s">
        <v>759</v>
      </c>
      <c r="C14" s="481"/>
      <c r="D14" s="20">
        <v>0</v>
      </c>
      <c r="E14" s="20">
        <v>0</v>
      </c>
      <c r="F14" s="20">
        <v>0</v>
      </c>
      <c r="G14" s="20">
        <v>0</v>
      </c>
      <c r="H14" s="20">
        <v>0</v>
      </c>
      <c r="I14" s="20">
        <v>0</v>
      </c>
      <c r="J14" s="20">
        <v>0</v>
      </c>
      <c r="K14" s="20">
        <v>0</v>
      </c>
      <c r="L14" s="20">
        <v>0</v>
      </c>
      <c r="M14" s="20">
        <v>0</v>
      </c>
      <c r="N14" s="20"/>
      <c r="O14" s="68" t="s">
        <v>586</v>
      </c>
    </row>
    <row r="15" spans="1:15" s="63" customFormat="1" ht="87">
      <c r="A15" s="123" t="s">
        <v>572</v>
      </c>
      <c r="B15" s="479" t="s">
        <v>760</v>
      </c>
      <c r="C15" s="481"/>
      <c r="D15" s="20">
        <v>0</v>
      </c>
      <c r="E15" s="20">
        <v>0</v>
      </c>
      <c r="F15" s="20">
        <v>0</v>
      </c>
      <c r="G15" s="20">
        <v>0</v>
      </c>
      <c r="H15" s="20">
        <v>0</v>
      </c>
      <c r="I15" s="20">
        <v>0</v>
      </c>
      <c r="J15" s="20">
        <v>0</v>
      </c>
      <c r="K15" s="20">
        <v>0</v>
      </c>
      <c r="L15" s="20">
        <v>0</v>
      </c>
      <c r="M15" s="20">
        <v>0</v>
      </c>
      <c r="N15" s="20"/>
      <c r="O15" s="68" t="s">
        <v>574</v>
      </c>
    </row>
    <row r="16" spans="1:15" s="63" customFormat="1" ht="77.25" customHeight="1">
      <c r="A16" s="123" t="s">
        <v>575</v>
      </c>
      <c r="B16" s="479" t="s">
        <v>761</v>
      </c>
      <c r="C16" s="481"/>
      <c r="D16" s="20">
        <v>0</v>
      </c>
      <c r="E16" s="20">
        <v>0</v>
      </c>
      <c r="F16" s="20">
        <v>0</v>
      </c>
      <c r="G16" s="20">
        <v>0</v>
      </c>
      <c r="H16" s="20">
        <v>0</v>
      </c>
      <c r="I16" s="20">
        <v>0</v>
      </c>
      <c r="J16" s="20">
        <v>0</v>
      </c>
      <c r="K16" s="20">
        <v>0</v>
      </c>
      <c r="L16" s="20">
        <v>0</v>
      </c>
      <c r="M16" s="20">
        <v>0</v>
      </c>
      <c r="N16" s="20"/>
      <c r="O16" s="68" t="s">
        <v>555</v>
      </c>
    </row>
    <row r="17" spans="1:15" s="63" customFormat="1" ht="72.5">
      <c r="A17" s="123" t="s">
        <v>577</v>
      </c>
      <c r="B17" s="479" t="s">
        <v>762</v>
      </c>
      <c r="C17" s="481"/>
      <c r="D17" s="20">
        <v>0</v>
      </c>
      <c r="E17" s="20">
        <v>0</v>
      </c>
      <c r="F17" s="20">
        <v>0</v>
      </c>
      <c r="G17" s="20">
        <v>0</v>
      </c>
      <c r="H17" s="20">
        <v>0</v>
      </c>
      <c r="I17" s="20">
        <v>0</v>
      </c>
      <c r="J17" s="20">
        <v>0</v>
      </c>
      <c r="K17" s="20">
        <v>0</v>
      </c>
      <c r="L17" s="20">
        <v>0</v>
      </c>
      <c r="M17" s="20">
        <v>0</v>
      </c>
      <c r="N17" s="20"/>
      <c r="O17" s="68" t="s">
        <v>555</v>
      </c>
    </row>
    <row r="18" spans="1:15" s="63" customFormat="1" ht="72.5">
      <c r="A18" s="123" t="s">
        <v>579</v>
      </c>
      <c r="B18" s="479" t="s">
        <v>763</v>
      </c>
      <c r="C18" s="481"/>
      <c r="D18" s="20">
        <v>0</v>
      </c>
      <c r="E18" s="20">
        <v>0</v>
      </c>
      <c r="F18" s="20">
        <v>0</v>
      </c>
      <c r="G18" s="20">
        <v>0</v>
      </c>
      <c r="H18" s="20">
        <v>0</v>
      </c>
      <c r="I18" s="20">
        <v>0</v>
      </c>
      <c r="J18" s="20">
        <v>0</v>
      </c>
      <c r="K18" s="20">
        <v>0</v>
      </c>
      <c r="L18" s="20">
        <v>0</v>
      </c>
      <c r="M18" s="20">
        <v>0</v>
      </c>
      <c r="N18" s="20"/>
      <c r="O18" s="68" t="s">
        <v>555</v>
      </c>
    </row>
    <row r="19" spans="1:15" s="63" customFormat="1" ht="91.5" customHeight="1">
      <c r="A19" s="123" t="s">
        <v>581</v>
      </c>
      <c r="B19" s="479" t="s">
        <v>764</v>
      </c>
      <c r="C19" s="481"/>
      <c r="D19" s="20">
        <v>0</v>
      </c>
      <c r="E19" s="20">
        <v>0</v>
      </c>
      <c r="F19" s="20">
        <v>0</v>
      </c>
      <c r="G19" s="20">
        <v>0</v>
      </c>
      <c r="H19" s="20">
        <v>0</v>
      </c>
      <c r="I19" s="20">
        <v>0</v>
      </c>
      <c r="J19" s="20">
        <v>0</v>
      </c>
      <c r="K19" s="20">
        <v>0</v>
      </c>
      <c r="L19" s="20">
        <v>0</v>
      </c>
      <c r="M19" s="20">
        <v>0</v>
      </c>
      <c r="N19" s="20"/>
      <c r="O19" s="68" t="s">
        <v>555</v>
      </c>
    </row>
    <row r="20" spans="1:15" s="63" customFormat="1" ht="102.75" customHeight="1">
      <c r="A20" s="123" t="s">
        <v>584</v>
      </c>
      <c r="B20" s="479" t="s">
        <v>765</v>
      </c>
      <c r="C20" s="481"/>
      <c r="D20" s="20">
        <v>0</v>
      </c>
      <c r="E20" s="20">
        <v>0</v>
      </c>
      <c r="F20" s="20">
        <v>0</v>
      </c>
      <c r="G20" s="20">
        <v>0</v>
      </c>
      <c r="H20" s="20">
        <v>0</v>
      </c>
      <c r="I20" s="20">
        <v>0</v>
      </c>
      <c r="J20" s="20">
        <v>0</v>
      </c>
      <c r="K20" s="20">
        <v>0</v>
      </c>
      <c r="L20" s="20">
        <v>0</v>
      </c>
      <c r="M20" s="20">
        <v>0</v>
      </c>
      <c r="N20" s="20"/>
      <c r="O20" s="68" t="s">
        <v>555</v>
      </c>
    </row>
    <row r="21" spans="1:15" s="63" customFormat="1" ht="93" customHeight="1">
      <c r="A21" s="123" t="s">
        <v>587</v>
      </c>
      <c r="B21" s="479" t="s">
        <v>766</v>
      </c>
      <c r="C21" s="481"/>
      <c r="D21" s="20">
        <v>0</v>
      </c>
      <c r="E21" s="20">
        <v>0</v>
      </c>
      <c r="F21" s="20">
        <v>0</v>
      </c>
      <c r="G21" s="20">
        <v>0</v>
      </c>
      <c r="H21" s="20">
        <v>0</v>
      </c>
      <c r="I21" s="20">
        <v>0</v>
      </c>
      <c r="J21" s="20">
        <v>0</v>
      </c>
      <c r="K21" s="20">
        <v>0</v>
      </c>
      <c r="L21" s="20">
        <v>0</v>
      </c>
      <c r="M21" s="20">
        <v>0</v>
      </c>
      <c r="N21" s="20"/>
      <c r="O21" s="68" t="s">
        <v>555</v>
      </c>
    </row>
    <row r="22" spans="1:15" s="63" customFormat="1" ht="72.5">
      <c r="A22" s="123" t="s">
        <v>767</v>
      </c>
      <c r="B22" s="479" t="s">
        <v>768</v>
      </c>
      <c r="C22" s="481"/>
      <c r="D22" s="20">
        <v>0</v>
      </c>
      <c r="E22" s="20">
        <v>0</v>
      </c>
      <c r="F22" s="20">
        <v>0</v>
      </c>
      <c r="G22" s="20">
        <v>0</v>
      </c>
      <c r="H22" s="20">
        <v>0</v>
      </c>
      <c r="I22" s="20">
        <v>0</v>
      </c>
      <c r="J22" s="20">
        <v>0</v>
      </c>
      <c r="K22" s="20">
        <v>0</v>
      </c>
      <c r="L22" s="20">
        <v>0</v>
      </c>
      <c r="M22" s="20">
        <v>0</v>
      </c>
      <c r="N22" s="20"/>
      <c r="O22" s="68" t="s">
        <v>555</v>
      </c>
    </row>
    <row r="23" spans="1:15" s="63" customFormat="1" ht="58">
      <c r="A23" s="123" t="s">
        <v>769</v>
      </c>
      <c r="B23" s="479" t="s">
        <v>770</v>
      </c>
      <c r="C23" s="481"/>
      <c r="D23" s="20">
        <v>0</v>
      </c>
      <c r="E23" s="20">
        <v>0</v>
      </c>
      <c r="F23" s="20">
        <v>0</v>
      </c>
      <c r="G23" s="20">
        <v>0</v>
      </c>
      <c r="H23" s="20">
        <v>0</v>
      </c>
      <c r="I23" s="20">
        <v>0</v>
      </c>
      <c r="J23" s="20">
        <v>0</v>
      </c>
      <c r="K23" s="20">
        <v>0</v>
      </c>
      <c r="L23" s="20">
        <v>0</v>
      </c>
      <c r="M23" s="20">
        <v>0</v>
      </c>
      <c r="N23" s="20"/>
      <c r="O23" s="68" t="s">
        <v>551</v>
      </c>
    </row>
    <row r="24" spans="1:15" s="63" customFormat="1" ht="78.75" customHeight="1">
      <c r="A24" s="123" t="s">
        <v>771</v>
      </c>
      <c r="B24" s="479" t="s">
        <v>772</v>
      </c>
      <c r="C24" s="481"/>
      <c r="D24" s="20">
        <v>0</v>
      </c>
      <c r="E24" s="20">
        <v>0</v>
      </c>
      <c r="F24" s="20">
        <v>0</v>
      </c>
      <c r="G24" s="20">
        <v>0</v>
      </c>
      <c r="H24" s="20">
        <v>0</v>
      </c>
      <c r="I24" s="20">
        <v>0</v>
      </c>
      <c r="J24" s="20">
        <v>0</v>
      </c>
      <c r="K24" s="20">
        <v>0</v>
      </c>
      <c r="L24" s="20">
        <v>0</v>
      </c>
      <c r="M24" s="20">
        <v>0</v>
      </c>
      <c r="N24" s="20"/>
      <c r="O24" s="68" t="s">
        <v>551</v>
      </c>
    </row>
    <row r="25" spans="1:15" s="83" customFormat="1" ht="29">
      <c r="A25" s="685" t="s">
        <v>773</v>
      </c>
      <c r="B25" s="686"/>
      <c r="C25" s="687"/>
      <c r="D25" s="20" t="str">
        <f>IF(AND(D14=1,D15=1,D16=1,D17=1,D18=1),"Yes","No")</f>
        <v>No</v>
      </c>
      <c r="E25" s="20" t="str">
        <f t="shared" ref="E25:M25" si="0">IF(AND(E14=1,E15=1,E16=1,E17=1,E18=1),"Yes","No")</f>
        <v>No</v>
      </c>
      <c r="F25" s="20" t="str">
        <f t="shared" si="0"/>
        <v>No</v>
      </c>
      <c r="G25" s="20" t="str">
        <f t="shared" si="0"/>
        <v>No</v>
      </c>
      <c r="H25" s="20" t="str">
        <f t="shared" si="0"/>
        <v>No</v>
      </c>
      <c r="I25" s="20" t="str">
        <f t="shared" si="0"/>
        <v>No</v>
      </c>
      <c r="J25" s="20" t="str">
        <f t="shared" si="0"/>
        <v>No</v>
      </c>
      <c r="K25" s="20" t="str">
        <f t="shared" si="0"/>
        <v>No</v>
      </c>
      <c r="L25" s="20" t="str">
        <f t="shared" si="0"/>
        <v>No</v>
      </c>
      <c r="M25" s="20" t="str">
        <f t="shared" si="0"/>
        <v>No</v>
      </c>
      <c r="N25" s="20"/>
      <c r="O25" s="298" t="s">
        <v>722</v>
      </c>
    </row>
    <row r="26" spans="1:15" s="83" customFormat="1" ht="43.5">
      <c r="A26" s="685" t="s">
        <v>590</v>
      </c>
      <c r="B26" s="686"/>
      <c r="C26" s="687"/>
      <c r="D26" s="20">
        <f>SUM(D14:D24)</f>
        <v>0</v>
      </c>
      <c r="E26" s="20">
        <f t="shared" ref="E26:M26" si="1">SUM(E14:E24)</f>
        <v>0</v>
      </c>
      <c r="F26" s="20">
        <f t="shared" si="1"/>
        <v>0</v>
      </c>
      <c r="G26" s="20">
        <f t="shared" si="1"/>
        <v>0</v>
      </c>
      <c r="H26" s="20">
        <f t="shared" si="1"/>
        <v>0</v>
      </c>
      <c r="I26" s="20">
        <f t="shared" si="1"/>
        <v>0</v>
      </c>
      <c r="J26" s="20">
        <f t="shared" si="1"/>
        <v>0</v>
      </c>
      <c r="K26" s="20">
        <f t="shared" si="1"/>
        <v>0</v>
      </c>
      <c r="L26" s="20">
        <f t="shared" si="1"/>
        <v>0</v>
      </c>
      <c r="M26" s="20">
        <f t="shared" si="1"/>
        <v>0</v>
      </c>
      <c r="N26" s="20"/>
      <c r="O26" s="298" t="s">
        <v>666</v>
      </c>
    </row>
    <row r="27" spans="1:15" s="83" customFormat="1" ht="30" customHeight="1">
      <c r="A27" s="473" t="s">
        <v>774</v>
      </c>
      <c r="B27" s="475"/>
      <c r="C27" s="122" t="s">
        <v>592</v>
      </c>
      <c r="D27" s="473" t="s">
        <v>605</v>
      </c>
      <c r="E27" s="474"/>
      <c r="F27" s="474"/>
      <c r="G27" s="474"/>
      <c r="H27" s="474"/>
      <c r="I27" s="474"/>
      <c r="J27" s="474"/>
      <c r="K27" s="474"/>
      <c r="L27" s="474"/>
      <c r="M27" s="475"/>
      <c r="N27" s="132"/>
    </row>
    <row r="28" spans="1:15" s="63" customFormat="1" ht="49.5" customHeight="1">
      <c r="A28" s="479" t="s">
        <v>775</v>
      </c>
      <c r="B28" s="481"/>
      <c r="C28" s="123" t="s">
        <v>594</v>
      </c>
      <c r="D28" s="20" t="str">
        <f>IF(AND(D26&gt;8,D25="Yes"),"Yes","No")</f>
        <v>No</v>
      </c>
      <c r="E28" s="20" t="str">
        <f t="shared" ref="E28:M28" si="2">IF(AND(E26&gt;8,E25="Yes"),"Yes","No")</f>
        <v>No</v>
      </c>
      <c r="F28" s="20" t="str">
        <f t="shared" si="2"/>
        <v>No</v>
      </c>
      <c r="G28" s="20" t="str">
        <f t="shared" si="2"/>
        <v>No</v>
      </c>
      <c r="H28" s="20" t="str">
        <f t="shared" si="2"/>
        <v>No</v>
      </c>
      <c r="I28" s="20" t="str">
        <f t="shared" si="2"/>
        <v>No</v>
      </c>
      <c r="J28" s="20" t="str">
        <f t="shared" si="2"/>
        <v>No</v>
      </c>
      <c r="K28" s="20" t="str">
        <f t="shared" si="2"/>
        <v>No</v>
      </c>
      <c r="L28" s="20" t="str">
        <f t="shared" si="2"/>
        <v>No</v>
      </c>
      <c r="M28" s="20" t="str">
        <f t="shared" si="2"/>
        <v>No</v>
      </c>
      <c r="N28" s="133"/>
      <c r="O28" s="395"/>
    </row>
    <row r="29" spans="1:15" s="63" customFormat="1" ht="60" customHeight="1">
      <c r="A29" s="479" t="s">
        <v>776</v>
      </c>
      <c r="B29" s="481"/>
      <c r="C29" s="123" t="s">
        <v>596</v>
      </c>
      <c r="D29" s="20" t="str">
        <f>IF(AND(D26&gt;6,D25="No"),"Yes","No")</f>
        <v>No</v>
      </c>
      <c r="E29" s="20" t="str">
        <f t="shared" ref="E29:M29" si="3">IF(AND(E26&gt;6,E25="No"),"Yes","No")</f>
        <v>No</v>
      </c>
      <c r="F29" s="20" t="str">
        <f t="shared" si="3"/>
        <v>No</v>
      </c>
      <c r="G29" s="20" t="str">
        <f t="shared" si="3"/>
        <v>No</v>
      </c>
      <c r="H29" s="20" t="str">
        <f t="shared" si="3"/>
        <v>No</v>
      </c>
      <c r="I29" s="20" t="str">
        <f t="shared" si="3"/>
        <v>No</v>
      </c>
      <c r="J29" s="20" t="str">
        <f t="shared" si="3"/>
        <v>No</v>
      </c>
      <c r="K29" s="20" t="str">
        <f t="shared" si="3"/>
        <v>No</v>
      </c>
      <c r="L29" s="20" t="str">
        <f t="shared" si="3"/>
        <v>No</v>
      </c>
      <c r="M29" s="20" t="str">
        <f t="shared" si="3"/>
        <v>No</v>
      </c>
      <c r="N29" s="133"/>
    </row>
    <row r="30" spans="1:15" s="63" customFormat="1" ht="31.5" customHeight="1">
      <c r="A30" s="505" t="s">
        <v>777</v>
      </c>
      <c r="B30" s="506"/>
      <c r="C30" s="123" t="s">
        <v>598</v>
      </c>
      <c r="D30" s="20" t="str">
        <f>IF(D26&lt;7,"Yes","No")</f>
        <v>Yes</v>
      </c>
      <c r="E30" s="20" t="str">
        <f t="shared" ref="E30:M30" si="4">IF(E26&lt;7,"Yes","No")</f>
        <v>Yes</v>
      </c>
      <c r="F30" s="20" t="str">
        <f t="shared" si="4"/>
        <v>Yes</v>
      </c>
      <c r="G30" s="20" t="str">
        <f t="shared" si="4"/>
        <v>Yes</v>
      </c>
      <c r="H30" s="20" t="str">
        <f t="shared" si="4"/>
        <v>Yes</v>
      </c>
      <c r="I30" s="20" t="str">
        <f t="shared" si="4"/>
        <v>Yes</v>
      </c>
      <c r="J30" s="20" t="str">
        <f t="shared" si="4"/>
        <v>Yes</v>
      </c>
      <c r="K30" s="20" t="str">
        <f t="shared" si="4"/>
        <v>Yes</v>
      </c>
      <c r="L30" s="20" t="str">
        <f t="shared" si="4"/>
        <v>Yes</v>
      </c>
      <c r="M30" s="20" t="str">
        <f t="shared" si="4"/>
        <v>Yes</v>
      </c>
      <c r="N30" s="134"/>
    </row>
    <row r="31" spans="1:15" s="83" customFormat="1" ht="18" customHeight="1">
      <c r="A31" s="507" t="s">
        <v>599</v>
      </c>
      <c r="B31" s="508"/>
      <c r="C31" s="508"/>
      <c r="D31" s="508"/>
      <c r="E31" s="508"/>
      <c r="F31" s="508"/>
      <c r="G31" s="508"/>
      <c r="H31" s="508"/>
      <c r="I31" s="508"/>
      <c r="J31" s="508"/>
      <c r="K31" s="508"/>
      <c r="L31" s="508"/>
      <c r="M31" s="508"/>
      <c r="N31" s="698"/>
    </row>
    <row r="32" spans="1:15" ht="72.5">
      <c r="A32" s="476"/>
      <c r="B32" s="477"/>
      <c r="C32" s="477"/>
      <c r="D32" s="477"/>
      <c r="E32" s="477"/>
      <c r="F32" s="477"/>
      <c r="G32" s="477"/>
      <c r="H32" s="477"/>
      <c r="I32" s="477"/>
      <c r="J32" s="477"/>
      <c r="K32" s="477"/>
      <c r="L32" s="477"/>
      <c r="M32" s="477"/>
      <c r="N32" s="478"/>
      <c r="O32" s="64" t="s">
        <v>555</v>
      </c>
    </row>
    <row r="33" spans="1:14">
      <c r="A33" s="670" t="s">
        <v>600</v>
      </c>
      <c r="B33" s="670"/>
      <c r="C33" s="670"/>
      <c r="D33" s="670"/>
      <c r="E33" s="670"/>
      <c r="F33" s="670"/>
      <c r="G33" s="670"/>
      <c r="H33" s="670"/>
      <c r="I33" s="670"/>
      <c r="J33" s="670"/>
      <c r="K33" s="670"/>
      <c r="L33" s="670"/>
      <c r="M33" s="670"/>
      <c r="N33" s="670"/>
    </row>
    <row r="34" spans="1:14" ht="344.25" customHeight="1">
      <c r="A34" s="470" t="s">
        <v>778</v>
      </c>
      <c r="B34" s="480"/>
      <c r="C34" s="480"/>
      <c r="D34" s="480"/>
      <c r="E34" s="480"/>
      <c r="F34" s="480"/>
      <c r="G34" s="480"/>
      <c r="H34" s="480"/>
      <c r="I34" s="480"/>
      <c r="J34" s="480"/>
      <c r="K34" s="480"/>
      <c r="L34" s="480"/>
      <c r="M34" s="480"/>
      <c r="N34" s="481"/>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4482-934E-4E2B-A09B-BED1359DC16E}">
  <dimension ref="A1:Q61"/>
  <sheetViews>
    <sheetView topLeftCell="A4" zoomScale="85" zoomScaleNormal="85" workbookViewId="0">
      <selection activeCell="H34" sqref="H34"/>
    </sheetView>
  </sheetViews>
  <sheetFormatPr defaultRowHeight="14.5"/>
  <cols>
    <col min="5" max="5" width="14.453125" bestFit="1" customWidth="1"/>
  </cols>
  <sheetData>
    <row r="1" spans="1:17" ht="15" customHeight="1">
      <c r="A1" s="808" t="s">
        <v>779</v>
      </c>
      <c r="B1" s="809"/>
      <c r="C1" s="809"/>
      <c r="D1" s="809"/>
      <c r="E1" s="809"/>
      <c r="F1" s="809"/>
      <c r="G1" s="809"/>
      <c r="H1" s="809"/>
      <c r="I1" s="809"/>
      <c r="J1" s="809"/>
      <c r="K1" s="809"/>
      <c r="L1" s="809"/>
      <c r="M1" s="809"/>
      <c r="N1" s="809"/>
      <c r="O1" s="809"/>
      <c r="P1" s="810"/>
      <c r="Q1" s="61" t="s">
        <v>557</v>
      </c>
    </row>
    <row r="2" spans="1:17">
      <c r="A2" s="808"/>
      <c r="B2" s="809"/>
      <c r="C2" s="809"/>
      <c r="D2" s="809"/>
      <c r="E2" s="809"/>
      <c r="F2" s="809"/>
      <c r="G2" s="809"/>
      <c r="H2" s="809"/>
      <c r="I2" s="809"/>
      <c r="J2" s="809"/>
      <c r="K2" s="809"/>
      <c r="L2" s="809"/>
      <c r="M2" s="809"/>
      <c r="N2" s="809"/>
      <c r="O2" s="809"/>
      <c r="P2" s="810"/>
      <c r="Q2" s="146"/>
    </row>
    <row r="3" spans="1:17" ht="15" customHeight="1">
      <c r="A3" s="811" t="s">
        <v>705</v>
      </c>
      <c r="B3" s="812"/>
      <c r="C3" s="812"/>
      <c r="D3" s="812"/>
      <c r="E3" s="812"/>
      <c r="F3" s="812"/>
      <c r="G3" s="812"/>
      <c r="H3" s="812"/>
      <c r="I3" s="812"/>
      <c r="J3" s="812"/>
      <c r="K3" s="812"/>
      <c r="L3" s="812"/>
      <c r="M3" s="812"/>
      <c r="N3" s="812"/>
      <c r="O3" s="812"/>
      <c r="P3" s="813"/>
      <c r="Q3" s="147"/>
    </row>
    <row r="4" spans="1:17" ht="123.75" customHeight="1">
      <c r="A4" s="808" t="s">
        <v>780</v>
      </c>
      <c r="B4" s="809"/>
      <c r="C4" s="809"/>
      <c r="D4" s="809"/>
      <c r="E4" s="809"/>
      <c r="F4" s="809"/>
      <c r="G4" s="809"/>
      <c r="H4" s="809"/>
      <c r="I4" s="809"/>
      <c r="J4" s="809"/>
      <c r="K4" s="809"/>
      <c r="L4" s="809"/>
      <c r="M4" s="809"/>
      <c r="N4" s="809"/>
      <c r="O4" s="809"/>
      <c r="P4" s="810"/>
      <c r="Q4" s="145"/>
    </row>
    <row r="5" spans="1:17">
      <c r="A5" s="814" t="s">
        <v>781</v>
      </c>
      <c r="B5" s="815"/>
      <c r="C5" s="815"/>
      <c r="D5" s="815"/>
      <c r="E5" s="815"/>
      <c r="F5" s="815"/>
      <c r="G5" s="815"/>
      <c r="H5" s="815"/>
      <c r="I5" s="815"/>
      <c r="J5" s="815"/>
      <c r="K5" s="815"/>
      <c r="L5" s="815"/>
      <c r="M5" s="815"/>
      <c r="N5" s="815"/>
      <c r="O5" s="815"/>
      <c r="P5" s="816"/>
      <c r="Q5" s="147"/>
    </row>
    <row r="6" spans="1:17" ht="78">
      <c r="A6" s="817"/>
      <c r="B6" s="818"/>
      <c r="C6" s="818"/>
      <c r="D6" s="818"/>
      <c r="E6" s="818"/>
      <c r="F6" s="818"/>
      <c r="G6" s="818"/>
      <c r="H6" s="818"/>
      <c r="I6" s="818"/>
      <c r="J6" s="818"/>
      <c r="K6" s="818"/>
      <c r="L6" s="818"/>
      <c r="M6" s="818"/>
      <c r="N6" s="818"/>
      <c r="O6" s="818"/>
      <c r="P6" s="819"/>
      <c r="Q6" s="141" t="s">
        <v>574</v>
      </c>
    </row>
    <row r="7" spans="1:17">
      <c r="A7" s="805" t="s">
        <v>725</v>
      </c>
      <c r="B7" s="806"/>
      <c r="C7" s="806"/>
      <c r="D7" s="162"/>
      <c r="E7" s="162"/>
      <c r="F7" s="162"/>
      <c r="G7" s="807"/>
      <c r="H7" s="807"/>
      <c r="I7" s="807"/>
      <c r="J7" s="807"/>
      <c r="K7" s="807"/>
      <c r="L7" s="436"/>
      <c r="M7" s="436"/>
      <c r="N7" s="436"/>
      <c r="O7" s="436"/>
      <c r="P7" s="437"/>
      <c r="Q7" s="146"/>
    </row>
    <row r="8" spans="1:17" ht="75" customHeight="1">
      <c r="A8" s="795" t="s">
        <v>601</v>
      </c>
      <c r="B8" s="796"/>
      <c r="C8" s="797"/>
      <c r="D8" s="798"/>
      <c r="E8" s="161" t="s">
        <v>562</v>
      </c>
      <c r="F8" s="799"/>
      <c r="G8" s="799"/>
      <c r="H8" s="799"/>
      <c r="I8" s="799"/>
      <c r="J8" s="799"/>
      <c r="K8" s="799"/>
      <c r="L8" s="799"/>
      <c r="M8" s="799"/>
      <c r="N8" s="799"/>
      <c r="O8" s="799"/>
      <c r="P8" s="799"/>
      <c r="Q8" s="146"/>
    </row>
    <row r="9" spans="1:17" ht="56">
      <c r="A9" s="800" t="s">
        <v>563</v>
      </c>
      <c r="B9" s="801"/>
      <c r="C9" s="802"/>
      <c r="D9" s="803"/>
      <c r="E9" s="32" t="s">
        <v>564</v>
      </c>
      <c r="F9" s="804"/>
      <c r="G9" s="804"/>
      <c r="H9" s="804"/>
      <c r="I9" s="804"/>
      <c r="J9" s="804"/>
      <c r="K9" s="804"/>
      <c r="L9" s="804"/>
      <c r="M9" s="804"/>
      <c r="N9" s="804"/>
      <c r="O9" s="804"/>
      <c r="P9" s="804"/>
      <c r="Q9" s="141" t="s">
        <v>666</v>
      </c>
    </row>
    <row r="10" spans="1:17">
      <c r="A10" s="777" t="s">
        <v>782</v>
      </c>
      <c r="B10" s="778"/>
      <c r="C10" s="778"/>
      <c r="D10" s="778"/>
      <c r="E10" s="778"/>
      <c r="F10" s="778"/>
      <c r="G10" s="778"/>
      <c r="H10" s="778"/>
      <c r="I10" s="778"/>
      <c r="J10" s="778"/>
      <c r="K10" s="778"/>
      <c r="L10" s="778"/>
      <c r="M10" s="778"/>
      <c r="N10" s="778"/>
      <c r="O10" s="778"/>
      <c r="P10" s="779"/>
      <c r="Q10" s="147"/>
    </row>
    <row r="11" spans="1:17" ht="15" customHeight="1">
      <c r="A11" s="538" t="s">
        <v>841</v>
      </c>
      <c r="B11" s="780"/>
      <c r="C11" s="780"/>
      <c r="D11" s="780"/>
      <c r="E11" s="780"/>
      <c r="F11" s="780"/>
      <c r="G11" s="780"/>
      <c r="H11" s="780"/>
      <c r="I11" s="780"/>
      <c r="J11" s="780"/>
      <c r="K11" s="780"/>
      <c r="L11" s="780"/>
      <c r="M11" s="780"/>
      <c r="N11" s="780"/>
      <c r="O11" s="780"/>
      <c r="P11" s="781"/>
      <c r="Q11" s="148"/>
    </row>
    <row r="12" spans="1:17">
      <c r="A12" s="782" t="s">
        <v>783</v>
      </c>
      <c r="B12" s="782"/>
      <c r="C12" s="782"/>
      <c r="D12" s="782"/>
      <c r="E12" s="782"/>
      <c r="F12" s="782"/>
      <c r="G12" s="782"/>
      <c r="H12" s="782"/>
      <c r="I12" s="782"/>
      <c r="J12" s="782"/>
      <c r="K12" s="782"/>
      <c r="L12" s="782"/>
      <c r="M12" s="782"/>
      <c r="N12" s="782"/>
      <c r="O12" s="782"/>
      <c r="P12" s="782"/>
      <c r="Q12" s="147"/>
    </row>
    <row r="13" spans="1:17" ht="15" customHeight="1">
      <c r="A13" s="488" t="s">
        <v>784</v>
      </c>
      <c r="B13" s="488"/>
      <c r="C13" s="488" t="s">
        <v>785</v>
      </c>
      <c r="D13" s="784" t="s">
        <v>786</v>
      </c>
      <c r="E13" s="784"/>
      <c r="F13" s="784" t="s">
        <v>566</v>
      </c>
      <c r="G13" s="784"/>
      <c r="H13" s="784"/>
      <c r="I13" s="784"/>
      <c r="J13" s="784"/>
      <c r="K13" s="784"/>
      <c r="L13" s="784"/>
      <c r="M13" s="784"/>
      <c r="N13" s="784"/>
      <c r="O13" s="784"/>
      <c r="P13" s="786"/>
      <c r="Q13" s="146"/>
    </row>
    <row r="14" spans="1:17">
      <c r="A14" s="488"/>
      <c r="B14" s="488"/>
      <c r="C14" s="488"/>
      <c r="D14" s="784"/>
      <c r="E14" s="784"/>
      <c r="F14" s="11" t="s">
        <v>1272</v>
      </c>
      <c r="G14" s="11"/>
      <c r="H14" s="11"/>
      <c r="I14" s="11"/>
      <c r="J14" s="11"/>
      <c r="K14" s="11"/>
      <c r="L14" s="11"/>
      <c r="M14" s="11"/>
      <c r="N14" s="11"/>
      <c r="O14" s="11"/>
      <c r="P14" s="787"/>
      <c r="Q14" s="145"/>
    </row>
    <row r="15" spans="1:17">
      <c r="A15" s="488"/>
      <c r="B15" s="488"/>
      <c r="C15" s="488"/>
      <c r="D15" s="784"/>
      <c r="E15" s="784"/>
      <c r="F15" s="788" t="s">
        <v>565</v>
      </c>
      <c r="G15" s="788"/>
      <c r="H15" s="788"/>
      <c r="I15" s="788"/>
      <c r="J15" s="788"/>
      <c r="K15" s="788"/>
      <c r="L15" s="788"/>
      <c r="M15" s="788"/>
      <c r="N15" s="788"/>
      <c r="O15" s="788"/>
      <c r="P15" s="787"/>
      <c r="Q15" s="145"/>
    </row>
    <row r="16" spans="1:17" ht="15" thickBot="1">
      <c r="A16" s="783"/>
      <c r="B16" s="783"/>
      <c r="C16" s="783"/>
      <c r="D16" s="785"/>
      <c r="E16" s="785"/>
      <c r="F16" s="180" t="s">
        <v>1284</v>
      </c>
      <c r="G16" s="180"/>
      <c r="H16" s="180"/>
      <c r="I16" s="180"/>
      <c r="J16" s="180"/>
      <c r="K16" s="180"/>
      <c r="L16" s="180"/>
      <c r="M16" s="180"/>
      <c r="N16" s="180"/>
      <c r="O16" s="180"/>
      <c r="P16" s="787"/>
      <c r="Q16" s="145"/>
    </row>
    <row r="17" spans="1:17" ht="56.5" thickBot="1">
      <c r="A17" s="789" t="s">
        <v>787</v>
      </c>
      <c r="B17" s="790"/>
      <c r="C17" s="790"/>
      <c r="D17" s="790"/>
      <c r="E17" s="790"/>
      <c r="F17" s="791" t="s">
        <v>568</v>
      </c>
      <c r="G17" s="791"/>
      <c r="H17" s="791"/>
      <c r="I17" s="791"/>
      <c r="J17" s="791"/>
      <c r="K17" s="791"/>
      <c r="L17" s="791"/>
      <c r="M17" s="791"/>
      <c r="N17" s="791"/>
      <c r="O17" s="791"/>
      <c r="P17" s="309" t="s">
        <v>569</v>
      </c>
      <c r="Q17" s="147"/>
    </row>
    <row r="18" spans="1:17" ht="99" customHeight="1">
      <c r="A18" s="396" t="s">
        <v>788</v>
      </c>
      <c r="B18" s="397" t="s">
        <v>789</v>
      </c>
      <c r="C18" s="398" t="s">
        <v>790</v>
      </c>
      <c r="D18" s="792" t="s">
        <v>791</v>
      </c>
      <c r="E18" s="792"/>
      <c r="F18" s="399">
        <v>1</v>
      </c>
      <c r="G18" s="399"/>
      <c r="H18" s="399"/>
      <c r="I18" s="399"/>
      <c r="J18" s="399"/>
      <c r="K18" s="399"/>
      <c r="L18" s="399"/>
      <c r="M18" s="399"/>
      <c r="N18" s="399"/>
      <c r="O18" s="399"/>
      <c r="P18" s="400"/>
      <c r="Q18" s="149"/>
    </row>
    <row r="19" spans="1:17" ht="51.75" customHeight="1" thickBot="1">
      <c r="A19" s="401" t="s">
        <v>792</v>
      </c>
      <c r="B19" s="402" t="s">
        <v>793</v>
      </c>
      <c r="C19" s="402" t="s">
        <v>790</v>
      </c>
      <c r="D19" s="793" t="s">
        <v>842</v>
      </c>
      <c r="E19" s="793"/>
      <c r="F19" s="403">
        <v>1</v>
      </c>
      <c r="G19" s="403"/>
      <c r="H19" s="403"/>
      <c r="I19" s="403"/>
      <c r="J19" s="403"/>
      <c r="K19" s="403"/>
      <c r="L19" s="403"/>
      <c r="M19" s="403"/>
      <c r="N19" s="403"/>
      <c r="O19" s="403"/>
      <c r="P19" s="404"/>
      <c r="Q19" s="149"/>
    </row>
    <row r="20" spans="1:17" ht="102" customHeight="1">
      <c r="A20" s="405" t="s">
        <v>794</v>
      </c>
      <c r="B20" s="406" t="s">
        <v>795</v>
      </c>
      <c r="C20" s="406" t="s">
        <v>796</v>
      </c>
      <c r="D20" s="794" t="s">
        <v>797</v>
      </c>
      <c r="E20" s="794"/>
      <c r="F20" s="407">
        <v>1</v>
      </c>
      <c r="G20" s="407"/>
      <c r="H20" s="407"/>
      <c r="I20" s="407"/>
      <c r="J20" s="407"/>
      <c r="K20" s="407"/>
      <c r="L20" s="407"/>
      <c r="M20" s="407"/>
      <c r="N20" s="407"/>
      <c r="O20" s="407"/>
      <c r="P20" s="408"/>
      <c r="Q20" s="300" t="s">
        <v>555</v>
      </c>
    </row>
    <row r="21" spans="1:17" ht="141" customHeight="1" thickBot="1">
      <c r="A21" s="409" t="s">
        <v>798</v>
      </c>
      <c r="B21" s="410" t="s">
        <v>799</v>
      </c>
      <c r="C21" s="410" t="s">
        <v>800</v>
      </c>
      <c r="D21" s="776" t="s">
        <v>801</v>
      </c>
      <c r="E21" s="776"/>
      <c r="F21" s="411">
        <v>1</v>
      </c>
      <c r="G21" s="411"/>
      <c r="H21" s="411"/>
      <c r="I21" s="411"/>
      <c r="J21" s="411"/>
      <c r="K21" s="411"/>
      <c r="L21" s="411"/>
      <c r="M21" s="411"/>
      <c r="N21" s="411"/>
      <c r="O21" s="411"/>
      <c r="P21" s="412"/>
      <c r="Q21" s="300" t="s">
        <v>665</v>
      </c>
    </row>
    <row r="22" spans="1:17" ht="331.5" customHeight="1">
      <c r="A22" s="413" t="s">
        <v>802</v>
      </c>
      <c r="B22" s="414" t="s">
        <v>803</v>
      </c>
      <c r="C22" s="414" t="s">
        <v>804</v>
      </c>
      <c r="D22" s="767" t="s">
        <v>805</v>
      </c>
      <c r="E22" s="767"/>
      <c r="F22" s="415">
        <v>1</v>
      </c>
      <c r="G22" s="415"/>
      <c r="H22" s="415"/>
      <c r="I22" s="415"/>
      <c r="J22" s="415"/>
      <c r="K22" s="415"/>
      <c r="L22" s="415"/>
      <c r="M22" s="415"/>
      <c r="N22" s="415"/>
      <c r="O22" s="415"/>
      <c r="P22" s="416"/>
      <c r="Q22" s="300" t="s">
        <v>604</v>
      </c>
    </row>
    <row r="23" spans="1:17" ht="179.25" customHeight="1" thickBot="1">
      <c r="A23" s="417" t="s">
        <v>806</v>
      </c>
      <c r="B23" s="418" t="s">
        <v>807</v>
      </c>
      <c r="C23" s="418" t="s">
        <v>808</v>
      </c>
      <c r="D23" s="768" t="s">
        <v>843</v>
      </c>
      <c r="E23" s="768"/>
      <c r="F23" s="419">
        <v>1</v>
      </c>
      <c r="G23" s="419"/>
      <c r="H23" s="419"/>
      <c r="I23" s="419"/>
      <c r="J23" s="419"/>
      <c r="K23" s="419"/>
      <c r="L23" s="419"/>
      <c r="M23" s="419"/>
      <c r="N23" s="419"/>
      <c r="O23" s="419"/>
      <c r="P23" s="420"/>
      <c r="Q23" s="300" t="s">
        <v>574</v>
      </c>
    </row>
    <row r="24" spans="1:17" ht="294.75" customHeight="1">
      <c r="A24" s="421" t="s">
        <v>809</v>
      </c>
      <c r="B24" s="422" t="s">
        <v>810</v>
      </c>
      <c r="C24" s="422" t="s">
        <v>844</v>
      </c>
      <c r="D24" s="769" t="s">
        <v>845</v>
      </c>
      <c r="E24" s="769"/>
      <c r="F24" s="423">
        <v>1</v>
      </c>
      <c r="G24" s="423"/>
      <c r="H24" s="423"/>
      <c r="I24" s="423"/>
      <c r="J24" s="423"/>
      <c r="K24" s="423"/>
      <c r="L24" s="423"/>
      <c r="M24" s="423"/>
      <c r="N24" s="423"/>
      <c r="O24" s="423"/>
      <c r="P24" s="424"/>
      <c r="Q24" s="300" t="s">
        <v>846</v>
      </c>
    </row>
    <row r="25" spans="1:17" ht="141" customHeight="1" thickBot="1">
      <c r="A25" s="425" t="s">
        <v>811</v>
      </c>
      <c r="B25" s="426" t="s">
        <v>812</v>
      </c>
      <c r="C25" s="426" t="s">
        <v>813</v>
      </c>
      <c r="D25" s="770" t="s">
        <v>814</v>
      </c>
      <c r="E25" s="770"/>
      <c r="F25" s="427">
        <v>1</v>
      </c>
      <c r="G25" s="428"/>
      <c r="H25" s="428"/>
      <c r="I25" s="428"/>
      <c r="J25" s="428"/>
      <c r="K25" s="428"/>
      <c r="L25" s="428"/>
      <c r="M25" s="428"/>
      <c r="N25" s="428"/>
      <c r="O25" s="428"/>
      <c r="P25" s="429"/>
      <c r="Q25" s="300" t="s">
        <v>604</v>
      </c>
    </row>
    <row r="26" spans="1:17" ht="15" thickBot="1">
      <c r="A26" s="771" t="s">
        <v>815</v>
      </c>
      <c r="B26" s="772"/>
      <c r="C26" s="772"/>
      <c r="D26" s="772"/>
      <c r="E26" s="772"/>
      <c r="F26" s="772"/>
      <c r="G26" s="772"/>
      <c r="H26" s="772"/>
      <c r="I26" s="772"/>
      <c r="J26" s="772"/>
      <c r="K26" s="772"/>
      <c r="L26" s="772"/>
      <c r="M26" s="772"/>
      <c r="N26" s="772"/>
      <c r="O26" s="772"/>
      <c r="P26" s="773"/>
      <c r="Q26" s="150"/>
    </row>
    <row r="27" spans="1:17" ht="377">
      <c r="A27" s="430" t="s">
        <v>816</v>
      </c>
      <c r="B27" s="431" t="s">
        <v>817</v>
      </c>
      <c r="C27" s="431" t="s">
        <v>847</v>
      </c>
      <c r="D27" s="774" t="s">
        <v>818</v>
      </c>
      <c r="E27" s="775"/>
      <c r="F27" s="415">
        <v>0</v>
      </c>
      <c r="G27" s="415"/>
      <c r="H27" s="415"/>
      <c r="I27" s="415"/>
      <c r="J27" s="415"/>
      <c r="K27" s="415"/>
      <c r="L27" s="415"/>
      <c r="M27" s="415"/>
      <c r="N27" s="415"/>
      <c r="O27" s="415"/>
      <c r="P27" s="416"/>
      <c r="Q27" s="300" t="s">
        <v>571</v>
      </c>
    </row>
    <row r="28" spans="1:17" ht="375">
      <c r="A28" s="449" t="s">
        <v>819</v>
      </c>
      <c r="B28" s="450" t="s">
        <v>820</v>
      </c>
      <c r="C28" s="450" t="s">
        <v>821</v>
      </c>
      <c r="D28" s="763" t="s">
        <v>822</v>
      </c>
      <c r="E28" s="763"/>
      <c r="F28" s="451">
        <v>0</v>
      </c>
      <c r="G28" s="451"/>
      <c r="H28" s="451"/>
      <c r="I28" s="451"/>
      <c r="J28" s="451"/>
      <c r="K28" s="451"/>
      <c r="L28" s="451"/>
      <c r="M28" s="451"/>
      <c r="N28" s="451"/>
      <c r="O28" s="451"/>
      <c r="P28" s="452"/>
      <c r="Q28" s="300" t="s">
        <v>571</v>
      </c>
    </row>
    <row r="29" spans="1:17">
      <c r="A29" s="757" t="s">
        <v>1257</v>
      </c>
      <c r="B29" s="757"/>
      <c r="C29" s="757"/>
      <c r="D29" s="757"/>
      <c r="E29" s="758"/>
      <c r="F29" s="454" t="s">
        <v>1263</v>
      </c>
      <c r="G29" s="454"/>
      <c r="H29" s="454"/>
      <c r="I29" s="454"/>
      <c r="J29" s="454"/>
      <c r="K29" s="454"/>
      <c r="L29" s="454"/>
      <c r="M29" s="454"/>
      <c r="N29" s="454"/>
      <c r="O29" s="454"/>
      <c r="P29" s="453"/>
      <c r="Q29" s="300"/>
    </row>
    <row r="30" spans="1:17" ht="15" thickBot="1">
      <c r="A30" s="759" t="s">
        <v>590</v>
      </c>
      <c r="B30" s="759"/>
      <c r="C30" s="759"/>
      <c r="D30" s="759"/>
      <c r="E30" s="759"/>
      <c r="F30" s="20">
        <f>SUM(F18:F28)</f>
        <v>8</v>
      </c>
      <c r="G30" s="20"/>
      <c r="H30" s="20"/>
      <c r="I30" s="20"/>
      <c r="J30" s="20"/>
      <c r="K30" s="20"/>
      <c r="L30" s="20"/>
      <c r="M30" s="20"/>
      <c r="N30" s="20"/>
      <c r="O30" s="20"/>
      <c r="P30" s="448"/>
      <c r="Q30" s="300"/>
    </row>
    <row r="31" spans="1:17" ht="27.75" customHeight="1">
      <c r="A31" s="764" t="s">
        <v>823</v>
      </c>
      <c r="B31" s="765"/>
      <c r="C31" s="765"/>
      <c r="D31" s="765"/>
      <c r="E31" s="765"/>
      <c r="F31" s="765"/>
      <c r="G31" s="765"/>
      <c r="H31" s="765"/>
      <c r="I31" s="765"/>
      <c r="J31" s="765"/>
      <c r="K31" s="765"/>
      <c r="L31" s="765"/>
      <c r="M31" s="765"/>
      <c r="N31" s="765"/>
      <c r="O31" s="765"/>
      <c r="P31" s="766"/>
      <c r="Q31" s="146"/>
    </row>
    <row r="32" spans="1:17">
      <c r="A32" s="759" t="s">
        <v>824</v>
      </c>
      <c r="B32" s="759"/>
      <c r="C32" s="759"/>
      <c r="D32" s="759"/>
      <c r="E32" s="759"/>
      <c r="F32" s="759"/>
      <c r="G32" s="759"/>
      <c r="H32" s="759"/>
      <c r="I32" s="759"/>
      <c r="J32" s="759"/>
      <c r="K32" s="759"/>
      <c r="L32" s="759"/>
      <c r="M32" s="759"/>
      <c r="N32" s="759"/>
      <c r="O32" s="759"/>
      <c r="P32" s="448"/>
      <c r="Q32" s="300"/>
    </row>
    <row r="33" spans="1:17" ht="15" customHeight="1">
      <c r="A33" s="745" t="s">
        <v>1258</v>
      </c>
      <c r="B33" s="745"/>
      <c r="C33" s="745"/>
      <c r="D33" s="745"/>
      <c r="E33" s="123" t="s">
        <v>594</v>
      </c>
      <c r="F33" s="20" t="str">
        <f>IF(AND(F30&gt;6),"Yes","No")</f>
        <v>Yes</v>
      </c>
      <c r="G33" s="20"/>
      <c r="H33" s="20"/>
      <c r="I33" s="20"/>
      <c r="J33" s="20"/>
      <c r="K33" s="20"/>
      <c r="L33" s="20"/>
      <c r="M33" s="20"/>
      <c r="N33" s="20"/>
      <c r="O33" s="20"/>
      <c r="P33" s="448"/>
      <c r="Q33" s="300"/>
    </row>
    <row r="34" spans="1:17" ht="44.25" customHeight="1">
      <c r="A34" s="745" t="s">
        <v>1259</v>
      </c>
      <c r="B34" s="745"/>
      <c r="C34" s="745"/>
      <c r="D34" s="745"/>
      <c r="E34" s="123" t="s">
        <v>596</v>
      </c>
      <c r="F34" s="20" t="str">
        <f>IF(AND(F30&gt;4,F30&lt;7),"Yes","No")</f>
        <v>No</v>
      </c>
      <c r="G34" s="20"/>
      <c r="H34" s="20"/>
      <c r="I34" s="20"/>
      <c r="J34" s="20"/>
      <c r="K34" s="20"/>
      <c r="L34" s="20"/>
      <c r="M34" s="20"/>
      <c r="N34" s="20"/>
      <c r="O34" s="20"/>
      <c r="P34" s="448"/>
      <c r="Q34" s="300"/>
    </row>
    <row r="35" spans="1:17" ht="90" customHeight="1">
      <c r="A35" s="745" t="s">
        <v>1260</v>
      </c>
      <c r="B35" s="746"/>
      <c r="C35" s="746"/>
      <c r="D35" s="746"/>
      <c r="E35" s="123" t="s">
        <v>598</v>
      </c>
      <c r="F35" s="11" t="str">
        <f>IF(OR(AND(F18=0,F19=0))*(AND(F32&gt;3,F31="No")),"Yes","No")</f>
        <v>No</v>
      </c>
      <c r="G35" s="11"/>
      <c r="H35" s="11"/>
      <c r="I35" s="11"/>
      <c r="J35" s="11"/>
      <c r="K35" s="11"/>
      <c r="L35" s="11"/>
      <c r="M35" s="11"/>
      <c r="N35" s="11"/>
      <c r="O35" s="11"/>
      <c r="P35" s="448"/>
      <c r="Q35" s="300"/>
    </row>
    <row r="36" spans="1:17">
      <c r="A36" s="759" t="s">
        <v>825</v>
      </c>
      <c r="B36" s="759"/>
      <c r="C36" s="759"/>
      <c r="D36" s="759"/>
      <c r="E36" s="759"/>
      <c r="F36" s="759"/>
      <c r="G36" s="759"/>
      <c r="H36" s="759"/>
      <c r="I36" s="759"/>
      <c r="J36" s="759"/>
      <c r="K36" s="759"/>
      <c r="L36" s="759"/>
      <c r="M36" s="759"/>
      <c r="N36" s="759"/>
      <c r="O36" s="759"/>
      <c r="P36" s="448"/>
      <c r="Q36" s="300"/>
    </row>
    <row r="37" spans="1:17">
      <c r="A37" s="745" t="s">
        <v>1258</v>
      </c>
      <c r="B37" s="745"/>
      <c r="C37" s="745"/>
      <c r="D37" s="745"/>
      <c r="E37" s="123" t="s">
        <v>594</v>
      </c>
      <c r="F37" s="454"/>
      <c r="G37" s="454"/>
      <c r="H37" s="454"/>
      <c r="I37" s="454"/>
      <c r="J37" s="454"/>
      <c r="K37" s="454"/>
      <c r="L37" s="454"/>
      <c r="M37" s="454"/>
      <c r="N37" s="454"/>
      <c r="O37" s="454"/>
      <c r="P37" s="448"/>
      <c r="Q37" s="300"/>
    </row>
    <row r="38" spans="1:17">
      <c r="A38" s="745" t="s">
        <v>1261</v>
      </c>
      <c r="B38" s="745"/>
      <c r="C38" s="745"/>
      <c r="D38" s="745"/>
      <c r="E38" s="123" t="s">
        <v>596</v>
      </c>
      <c r="F38" s="454"/>
      <c r="G38" s="454"/>
      <c r="H38" s="454"/>
      <c r="I38" s="454"/>
      <c r="J38" s="454"/>
      <c r="K38" s="454"/>
      <c r="L38" s="454"/>
      <c r="M38" s="454"/>
      <c r="N38" s="454"/>
      <c r="O38" s="454"/>
      <c r="P38" s="448"/>
      <c r="Q38" s="300"/>
    </row>
    <row r="39" spans="1:17">
      <c r="A39" s="745" t="s">
        <v>1262</v>
      </c>
      <c r="B39" s="746"/>
      <c r="C39" s="746"/>
      <c r="D39" s="746"/>
      <c r="E39" s="123" t="s">
        <v>598</v>
      </c>
      <c r="F39" s="454"/>
      <c r="G39" s="454"/>
      <c r="H39" s="454"/>
      <c r="I39" s="454"/>
      <c r="J39" s="454"/>
      <c r="K39" s="454"/>
      <c r="L39" s="454"/>
      <c r="M39" s="454"/>
      <c r="N39" s="454"/>
      <c r="O39" s="454"/>
      <c r="P39" s="448"/>
      <c r="Q39" s="300"/>
    </row>
    <row r="40" spans="1:17" ht="15" thickBot="1">
      <c r="A40" s="446"/>
      <c r="B40" s="447"/>
      <c r="C40" s="447"/>
      <c r="D40" s="447"/>
      <c r="E40" s="447"/>
      <c r="F40" s="448"/>
      <c r="G40" s="448"/>
      <c r="H40" s="448"/>
      <c r="I40" s="448"/>
      <c r="J40" s="448"/>
      <c r="K40" s="448"/>
      <c r="L40" s="448"/>
      <c r="M40" s="448"/>
      <c r="N40" s="448"/>
      <c r="O40" s="448"/>
      <c r="P40" s="448"/>
      <c r="Q40" s="300"/>
    </row>
    <row r="41" spans="1:17" ht="27.75" customHeight="1">
      <c r="A41" s="764" t="s">
        <v>823</v>
      </c>
      <c r="B41" s="765"/>
      <c r="C41" s="765"/>
      <c r="D41" s="765"/>
      <c r="E41" s="765"/>
      <c r="F41" s="765"/>
      <c r="G41" s="765"/>
      <c r="H41" s="765"/>
      <c r="I41" s="765"/>
      <c r="J41" s="765"/>
      <c r="K41" s="765"/>
      <c r="L41" s="765"/>
      <c r="M41" s="765"/>
      <c r="N41" s="765"/>
      <c r="O41" s="765"/>
      <c r="P41" s="766"/>
      <c r="Q41" s="146"/>
    </row>
    <row r="42" spans="1:17" ht="15" customHeight="1">
      <c r="A42" s="753" t="s">
        <v>599</v>
      </c>
      <c r="B42" s="754"/>
      <c r="C42" s="754"/>
      <c r="D42" s="754"/>
      <c r="E42" s="754"/>
      <c r="F42" s="754"/>
      <c r="G42" s="754"/>
      <c r="H42" s="754"/>
      <c r="I42" s="754"/>
      <c r="J42" s="754"/>
      <c r="K42" s="754"/>
      <c r="L42" s="754"/>
      <c r="M42" s="754"/>
      <c r="N42" s="754"/>
      <c r="O42" s="754"/>
      <c r="P42" s="754"/>
      <c r="Q42" s="147"/>
    </row>
    <row r="43" spans="1:17" ht="78">
      <c r="A43" s="750"/>
      <c r="B43" s="751"/>
      <c r="C43" s="751"/>
      <c r="D43" s="751"/>
      <c r="E43" s="751"/>
      <c r="F43" s="751"/>
      <c r="G43" s="751"/>
      <c r="H43" s="751"/>
      <c r="I43" s="751"/>
      <c r="J43" s="751"/>
      <c r="K43" s="751"/>
      <c r="L43" s="751"/>
      <c r="M43" s="751"/>
      <c r="N43" s="751"/>
      <c r="O43" s="751"/>
      <c r="P43" s="752"/>
      <c r="Q43" s="141" t="s">
        <v>574</v>
      </c>
    </row>
    <row r="44" spans="1:17">
      <c r="A44" s="747" t="s">
        <v>600</v>
      </c>
      <c r="B44" s="748"/>
      <c r="C44" s="748"/>
      <c r="D44" s="748"/>
      <c r="E44" s="748"/>
      <c r="F44" s="748"/>
      <c r="G44" s="748"/>
      <c r="H44" s="748"/>
      <c r="I44" s="748"/>
      <c r="J44" s="748"/>
      <c r="K44" s="748"/>
      <c r="L44" s="748"/>
      <c r="M44" s="748"/>
      <c r="N44" s="748"/>
      <c r="O44" s="748"/>
      <c r="P44" s="749"/>
      <c r="Q44" s="145"/>
    </row>
    <row r="45" spans="1:17">
      <c r="A45" s="516" t="s">
        <v>826</v>
      </c>
      <c r="B45" s="517"/>
      <c r="C45" s="517"/>
      <c r="D45" s="517"/>
      <c r="E45" s="517"/>
      <c r="F45" s="517"/>
      <c r="G45" s="517"/>
      <c r="H45" s="517"/>
      <c r="I45" s="517"/>
      <c r="J45" s="517"/>
      <c r="K45" s="517"/>
      <c r="L45" s="517"/>
      <c r="M45" s="517"/>
      <c r="N45" s="517"/>
      <c r="O45" s="517"/>
      <c r="P45" s="518"/>
      <c r="Q45" s="145"/>
    </row>
    <row r="46" spans="1:17">
      <c r="A46" s="512" t="s">
        <v>827</v>
      </c>
      <c r="B46" s="513"/>
      <c r="C46" s="513"/>
      <c r="D46" s="111"/>
      <c r="E46" s="111"/>
      <c r="F46" s="111"/>
      <c r="G46" s="111"/>
      <c r="H46" s="111"/>
      <c r="I46" s="111"/>
      <c r="J46" s="111"/>
      <c r="K46" s="111"/>
      <c r="L46" s="111"/>
      <c r="M46" s="111"/>
      <c r="N46" s="111"/>
      <c r="O46" s="111"/>
      <c r="P46" s="112"/>
      <c r="Q46" s="145"/>
    </row>
    <row r="47" spans="1:17">
      <c r="A47" s="519" t="s">
        <v>848</v>
      </c>
      <c r="B47" s="520"/>
      <c r="C47" s="520"/>
      <c r="D47" s="520"/>
      <c r="E47" s="520"/>
      <c r="F47" s="520"/>
      <c r="G47" s="520"/>
      <c r="H47" s="520"/>
      <c r="I47" s="520"/>
      <c r="J47" s="520"/>
      <c r="K47" s="520"/>
      <c r="L47" s="520"/>
      <c r="M47" s="520"/>
      <c r="N47" s="520"/>
      <c r="O47" s="520"/>
      <c r="P47" s="521"/>
      <c r="Q47" s="146"/>
    </row>
    <row r="48" spans="1:17">
      <c r="A48" s="512" t="s">
        <v>828</v>
      </c>
      <c r="B48" s="513"/>
      <c r="C48" s="513"/>
      <c r="D48" s="513"/>
      <c r="E48" s="513"/>
      <c r="F48" s="513"/>
      <c r="G48" s="513"/>
      <c r="H48" s="513"/>
      <c r="I48" s="111"/>
      <c r="J48" s="111"/>
      <c r="K48" s="111"/>
      <c r="L48" s="111"/>
      <c r="M48" s="111"/>
      <c r="N48" s="111"/>
      <c r="O48" s="111"/>
      <c r="P48" s="112"/>
      <c r="Q48" s="146"/>
    </row>
    <row r="49" spans="1:17">
      <c r="A49" s="519" t="s">
        <v>829</v>
      </c>
      <c r="B49" s="520"/>
      <c r="C49" s="520"/>
      <c r="D49" s="520"/>
      <c r="E49" s="520"/>
      <c r="F49" s="520"/>
      <c r="G49" s="520"/>
      <c r="H49" s="520"/>
      <c r="I49" s="520"/>
      <c r="J49" s="520"/>
      <c r="K49" s="520"/>
      <c r="L49" s="520"/>
      <c r="M49" s="520"/>
      <c r="N49" s="520"/>
      <c r="O49" s="520"/>
      <c r="P49" s="521"/>
      <c r="Q49" s="146"/>
    </row>
    <row r="50" spans="1:17" ht="15" customHeight="1">
      <c r="A50" s="760" t="s">
        <v>830</v>
      </c>
      <c r="B50" s="761"/>
      <c r="C50" s="761"/>
      <c r="D50" s="761"/>
      <c r="E50" s="761"/>
      <c r="F50" s="761"/>
      <c r="G50" s="761"/>
      <c r="H50" s="761"/>
      <c r="I50" s="761"/>
      <c r="J50" s="761"/>
      <c r="K50" s="761"/>
      <c r="L50" s="761"/>
      <c r="M50" s="761"/>
      <c r="N50" s="761"/>
      <c r="O50" s="761"/>
      <c r="P50" s="762"/>
      <c r="Q50" s="146"/>
    </row>
    <row r="51" spans="1:17">
      <c r="A51" s="512" t="s">
        <v>831</v>
      </c>
      <c r="B51" s="513"/>
      <c r="C51" s="513"/>
      <c r="D51" s="513"/>
      <c r="E51" s="513"/>
      <c r="F51" s="513"/>
      <c r="G51" s="513"/>
      <c r="H51" s="513"/>
      <c r="I51" s="111"/>
      <c r="J51" s="111"/>
      <c r="K51" s="111"/>
      <c r="L51" s="111"/>
      <c r="M51" s="111"/>
      <c r="N51" s="111"/>
      <c r="O51" s="111"/>
      <c r="P51" s="112"/>
      <c r="Q51" s="146"/>
    </row>
    <row r="52" spans="1:17">
      <c r="A52" s="519" t="s">
        <v>832</v>
      </c>
      <c r="B52" s="520"/>
      <c r="C52" s="520"/>
      <c r="D52" s="520"/>
      <c r="E52" s="520"/>
      <c r="F52" s="520"/>
      <c r="G52" s="520"/>
      <c r="H52" s="520"/>
      <c r="I52" s="520"/>
      <c r="J52" s="520"/>
      <c r="K52" s="520"/>
      <c r="L52" s="520"/>
      <c r="M52" s="520"/>
      <c r="N52" s="520"/>
      <c r="O52" s="520"/>
      <c r="P52" s="521"/>
      <c r="Q52" s="146"/>
    </row>
    <row r="53" spans="1:17">
      <c r="A53" s="512" t="s">
        <v>833</v>
      </c>
      <c r="B53" s="513"/>
      <c r="C53" s="513"/>
      <c r="D53" s="513"/>
      <c r="E53" s="513"/>
      <c r="F53" s="513"/>
      <c r="G53" s="111"/>
      <c r="H53" s="111"/>
      <c r="I53" s="111"/>
      <c r="J53" s="111"/>
      <c r="K53" s="111"/>
      <c r="L53" s="111"/>
      <c r="M53" s="111"/>
      <c r="N53" s="111"/>
      <c r="O53" s="111"/>
      <c r="P53" s="112"/>
      <c r="Q53" s="146"/>
    </row>
    <row r="54" spans="1:17">
      <c r="A54" s="519" t="s">
        <v>834</v>
      </c>
      <c r="B54" s="520"/>
      <c r="C54" s="520"/>
      <c r="D54" s="520"/>
      <c r="E54" s="520"/>
      <c r="F54" s="520"/>
      <c r="G54" s="520"/>
      <c r="H54" s="520"/>
      <c r="I54" s="520"/>
      <c r="J54" s="520"/>
      <c r="K54" s="520"/>
      <c r="L54" s="520"/>
      <c r="M54" s="520"/>
      <c r="N54" s="520"/>
      <c r="O54" s="520"/>
      <c r="P54" s="521"/>
      <c r="Q54" s="146"/>
    </row>
    <row r="55" spans="1:17">
      <c r="A55" s="512" t="s">
        <v>835</v>
      </c>
      <c r="B55" s="513"/>
      <c r="C55" s="513"/>
      <c r="D55" s="513"/>
      <c r="E55" s="513"/>
      <c r="F55" s="111"/>
      <c r="G55" s="111"/>
      <c r="H55" s="111"/>
      <c r="I55" s="111"/>
      <c r="J55" s="111"/>
      <c r="K55" s="111"/>
      <c r="L55" s="111"/>
      <c r="M55" s="111"/>
      <c r="N55" s="111"/>
      <c r="O55" s="111"/>
      <c r="P55" s="112"/>
      <c r="Q55" s="146"/>
    </row>
    <row r="56" spans="1:17">
      <c r="A56" s="519" t="s">
        <v>836</v>
      </c>
      <c r="B56" s="520"/>
      <c r="C56" s="520"/>
      <c r="D56" s="520"/>
      <c r="E56" s="520"/>
      <c r="F56" s="520"/>
      <c r="G56" s="520"/>
      <c r="H56" s="520"/>
      <c r="I56" s="520"/>
      <c r="J56" s="520"/>
      <c r="K56" s="520"/>
      <c r="L56" s="520"/>
      <c r="M56" s="520"/>
      <c r="N56" s="520"/>
      <c r="O56" s="520"/>
      <c r="P56" s="521"/>
      <c r="Q56" s="146"/>
    </row>
    <row r="57" spans="1:17">
      <c r="A57" s="512" t="s">
        <v>837</v>
      </c>
      <c r="B57" s="513"/>
      <c r="C57" s="513"/>
      <c r="D57" s="111"/>
      <c r="E57" s="111"/>
      <c r="F57" s="111"/>
      <c r="G57" s="111"/>
      <c r="H57" s="111"/>
      <c r="I57" s="111"/>
      <c r="J57" s="111"/>
      <c r="K57" s="111"/>
      <c r="L57" s="111"/>
      <c r="M57" s="111"/>
      <c r="N57" s="111"/>
      <c r="O57" s="111"/>
      <c r="P57" s="112"/>
      <c r="Q57" s="146"/>
    </row>
    <row r="58" spans="1:17">
      <c r="A58" s="519" t="s">
        <v>849</v>
      </c>
      <c r="B58" s="520"/>
      <c r="C58" s="520"/>
      <c r="D58" s="520"/>
      <c r="E58" s="520"/>
      <c r="F58" s="520"/>
      <c r="G58" s="520"/>
      <c r="H58" s="520"/>
      <c r="I58" s="520"/>
      <c r="J58" s="520"/>
      <c r="K58" s="520"/>
      <c r="L58" s="520"/>
      <c r="M58" s="520"/>
      <c r="N58" s="520"/>
      <c r="O58" s="520"/>
      <c r="P58" s="521"/>
      <c r="Q58" s="146"/>
    </row>
    <row r="59" spans="1:17">
      <c r="A59" s="512" t="s">
        <v>838</v>
      </c>
      <c r="B59" s="513"/>
      <c r="C59" s="513"/>
      <c r="D59" s="513"/>
      <c r="E59" s="513"/>
      <c r="F59" s="513"/>
      <c r="G59" s="513"/>
      <c r="H59" s="513"/>
      <c r="I59" s="513"/>
      <c r="J59" s="111"/>
      <c r="K59" s="111"/>
      <c r="L59" s="111"/>
      <c r="M59" s="111"/>
      <c r="N59" s="111"/>
      <c r="O59" s="111"/>
      <c r="P59" s="112"/>
      <c r="Q59" s="146"/>
    </row>
    <row r="60" spans="1:17">
      <c r="A60" s="519" t="s">
        <v>839</v>
      </c>
      <c r="B60" s="520"/>
      <c r="C60" s="520"/>
      <c r="D60" s="520"/>
      <c r="E60" s="520"/>
      <c r="F60" s="520"/>
      <c r="G60" s="520"/>
      <c r="H60" s="520"/>
      <c r="I60" s="520"/>
      <c r="J60" s="520"/>
      <c r="K60" s="520"/>
      <c r="L60" s="520"/>
      <c r="M60" s="520"/>
      <c r="N60" s="520"/>
      <c r="O60" s="520"/>
      <c r="P60" s="521"/>
      <c r="Q60" s="146"/>
    </row>
    <row r="61" spans="1:17">
      <c r="A61" s="755" t="s">
        <v>840</v>
      </c>
      <c r="B61" s="756"/>
      <c r="C61" s="756"/>
      <c r="D61" s="756"/>
      <c r="E61" s="756"/>
      <c r="F61" s="756"/>
      <c r="G61" s="756"/>
      <c r="H61" s="756"/>
      <c r="I61" s="756"/>
      <c r="J61" s="756"/>
      <c r="K61" s="756"/>
      <c r="L61" s="143"/>
      <c r="M61" s="143"/>
      <c r="N61" s="143"/>
      <c r="O61" s="143"/>
      <c r="P61" s="144"/>
      <c r="Q61" s="146"/>
    </row>
  </sheetData>
  <mergeCells count="67">
    <mergeCell ref="A7:C7"/>
    <mergeCell ref="G7:K7"/>
    <mergeCell ref="A1:P2"/>
    <mergeCell ref="A3:P3"/>
    <mergeCell ref="A4:P4"/>
    <mergeCell ref="A5:P5"/>
    <mergeCell ref="A6:P6"/>
    <mergeCell ref="A8:B8"/>
    <mergeCell ref="C8:D8"/>
    <mergeCell ref="F8:P8"/>
    <mergeCell ref="A9:B9"/>
    <mergeCell ref="C9:D9"/>
    <mergeCell ref="F9:P9"/>
    <mergeCell ref="D21:E21"/>
    <mergeCell ref="A10:P10"/>
    <mergeCell ref="A11:P11"/>
    <mergeCell ref="A12:P12"/>
    <mergeCell ref="A13:B16"/>
    <mergeCell ref="C13:C16"/>
    <mergeCell ref="D13:E16"/>
    <mergeCell ref="F13:O13"/>
    <mergeCell ref="P13:P16"/>
    <mergeCell ref="F15:O15"/>
    <mergeCell ref="A17:E17"/>
    <mergeCell ref="F17:O17"/>
    <mergeCell ref="D18:E18"/>
    <mergeCell ref="D19:E19"/>
    <mergeCell ref="D20:E20"/>
    <mergeCell ref="A50:P50"/>
    <mergeCell ref="A51:H51"/>
    <mergeCell ref="D28:E28"/>
    <mergeCell ref="A41:P41"/>
    <mergeCell ref="D22:E22"/>
    <mergeCell ref="D23:E23"/>
    <mergeCell ref="D24:E24"/>
    <mergeCell ref="D25:E25"/>
    <mergeCell ref="A26:P26"/>
    <mergeCell ref="D27:E27"/>
    <mergeCell ref="A32:O32"/>
    <mergeCell ref="A36:O36"/>
    <mergeCell ref="A37:D37"/>
    <mergeCell ref="A31:P31"/>
    <mergeCell ref="A35:D35"/>
    <mergeCell ref="A33:D33"/>
    <mergeCell ref="A58:P58"/>
    <mergeCell ref="A59:I59"/>
    <mergeCell ref="A60:P60"/>
    <mergeCell ref="A61:K61"/>
    <mergeCell ref="A29:E29"/>
    <mergeCell ref="A30:E30"/>
    <mergeCell ref="A52:P52"/>
    <mergeCell ref="A53:F53"/>
    <mergeCell ref="A54:P54"/>
    <mergeCell ref="A55:E55"/>
    <mergeCell ref="A56:P56"/>
    <mergeCell ref="A57:C57"/>
    <mergeCell ref="A46:C46"/>
    <mergeCell ref="A47:P47"/>
    <mergeCell ref="A48:H48"/>
    <mergeCell ref="A49:P49"/>
    <mergeCell ref="A34:D34"/>
    <mergeCell ref="A38:D38"/>
    <mergeCell ref="A39:D39"/>
    <mergeCell ref="A45:P45"/>
    <mergeCell ref="A44:P44"/>
    <mergeCell ref="A43:P43"/>
    <mergeCell ref="A42:P42"/>
  </mergeCells>
  <hyperlinks>
    <hyperlink ref="A46" r:id="rId1" display="https://www.hedgelink.org.uk/cms/cms_content/files/89_hedgerow-survey-handbook.pdf" xr:uid="{191E198D-2090-4F9F-B557-2B17951A6493}"/>
    <hyperlink ref="A48" r:id="rId2" display="http://publications.naturalengland.org.uk/publication/5565675205820416" xr:uid="{40D200D1-2811-4158-A893-5D096AF3AC1E}"/>
    <hyperlink ref="A51" r:id="rId3" display="https://hub.jncc.gov.uk/assets/cc1e96f8-b105-4dd0-bd87-4a4f60449907" xr:uid="{37C85801-8FC1-414F-8BDC-7A9129B910AD}"/>
    <hyperlink ref="A53" r:id="rId4" display="https://bsbi.org/definitions-wild-native-or-alien" xr:uid="{67995F34-DCD8-443D-B523-94F2B0AA1AE7}"/>
    <hyperlink ref="A55" r:id="rId5" display="https://plantatlas.brc.ac.uk/content/acknowledgements" xr:uid="{4777B454-83C3-46E4-BCDB-22BDEBED023D}"/>
    <hyperlink ref="A57" r:id="rId6" display="https://www.nonnativespecies.org/" xr:uid="{B6993FA2-B55A-46FB-A84E-CFBC3177788B}"/>
    <hyperlink ref="A59" r:id="rId7" display="https://assets.publishing.service.gov.uk/government/uploads/system/uploads/attachment_data/file/1079036/Keepers_of_time_woodlands_and_trees_policy_England.pdf" xr:uid="{53B8A0E9-AA31-43B8-A98E-6F2573309DDF}"/>
    <hyperlink ref="A61" r:id="rId8" display="https://www.gov.uk/guidance/ancient-woodland-ancient-trees-and-veteran-trees-advice-for-making-planning-decisions" xr:uid="{EABF7719-71B0-4A78-B649-C2162FA3230D}"/>
    <hyperlink ref="Q1" location="'SELECTING CONDITION SHEET'!A1" display="Return to ‘Selecting condition sheet’ tab" xr:uid="{83EB2573-2CAC-40A0-A19F-8AF6DDF898EA}"/>
    <hyperlink ref="A7" r:id="rId9" display="https://ukhab.org/" xr:uid="{E9BBE877-C64C-426D-BF72-4C719AB39DA6}"/>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85" zoomScaleNormal="85" workbookViewId="0">
      <pane ySplit="1" topLeftCell="A15" activePane="bottomLeft" state="frozen"/>
      <selection activeCell="A12" sqref="A12"/>
      <selection pane="bottomLeft" activeCell="I18" sqref="I18"/>
    </sheetView>
  </sheetViews>
  <sheetFormatPr defaultColWidth="8.7265625" defaultRowHeight="14"/>
  <cols>
    <col min="1" max="1" width="3" style="130" customWidth="1"/>
    <col min="2" max="2" width="25.26953125" style="130" customWidth="1"/>
    <col min="3" max="3" width="40.7265625" style="130" customWidth="1"/>
    <col min="4" max="4" width="6.26953125" style="130" customWidth="1"/>
    <col min="5" max="6" width="6.1796875" style="130" customWidth="1"/>
    <col min="7" max="7" width="6.7265625" style="130" customWidth="1"/>
    <col min="8" max="8" width="6.26953125" style="130" customWidth="1"/>
    <col min="9" max="10" width="6.1796875" style="130" customWidth="1"/>
    <col min="11" max="11" width="6.453125" style="130" customWidth="1"/>
    <col min="12" max="12" width="6.26953125" style="130" customWidth="1"/>
    <col min="13" max="13" width="6.7265625" style="130" customWidth="1"/>
    <col min="14" max="14" width="19.7265625" style="130" customWidth="1"/>
    <col min="15" max="15" width="35.81640625" style="130" customWidth="1"/>
    <col min="16" max="16384" width="8.7265625" style="130"/>
  </cols>
  <sheetData>
    <row r="1" spans="1:15" s="107" customFormat="1" ht="14.5">
      <c r="A1" s="464" t="s">
        <v>850</v>
      </c>
      <c r="B1" s="465"/>
      <c r="C1" s="465"/>
      <c r="D1" s="465"/>
      <c r="E1" s="465"/>
      <c r="F1" s="465"/>
      <c r="G1" s="465"/>
      <c r="H1" s="465"/>
      <c r="I1" s="465"/>
      <c r="J1" s="465"/>
      <c r="K1" s="465"/>
      <c r="L1" s="465"/>
      <c r="M1" s="465"/>
      <c r="N1" s="466"/>
      <c r="O1" s="90" t="s">
        <v>557</v>
      </c>
    </row>
    <row r="2" spans="1:15" s="129" customFormat="1">
      <c r="A2" s="467" t="s">
        <v>851</v>
      </c>
      <c r="B2" s="468"/>
      <c r="C2" s="468"/>
      <c r="D2" s="468"/>
      <c r="E2" s="468"/>
      <c r="F2" s="468"/>
      <c r="G2" s="468"/>
      <c r="H2" s="468"/>
      <c r="I2" s="468"/>
      <c r="J2" s="468"/>
      <c r="K2" s="468"/>
      <c r="L2" s="468"/>
      <c r="M2" s="468"/>
      <c r="N2" s="469"/>
    </row>
    <row r="3" spans="1:15" s="107" customFormat="1" ht="94.5" customHeight="1">
      <c r="A3" s="470" t="s">
        <v>852</v>
      </c>
      <c r="B3" s="471"/>
      <c r="C3" s="471"/>
      <c r="D3" s="471"/>
      <c r="E3" s="471"/>
      <c r="F3" s="471"/>
      <c r="G3" s="471"/>
      <c r="H3" s="471"/>
      <c r="I3" s="471"/>
      <c r="J3" s="471"/>
      <c r="K3" s="471"/>
      <c r="L3" s="471"/>
      <c r="M3" s="471"/>
      <c r="N3" s="472"/>
    </row>
    <row r="4" spans="1:15" s="129" customFormat="1" ht="17.149999999999999" customHeight="1">
      <c r="A4" s="473" t="s">
        <v>560</v>
      </c>
      <c r="B4" s="474"/>
      <c r="C4" s="474"/>
      <c r="D4" s="474"/>
      <c r="E4" s="474"/>
      <c r="F4" s="474"/>
      <c r="G4" s="474"/>
      <c r="H4" s="474"/>
      <c r="I4" s="474"/>
      <c r="J4" s="474"/>
      <c r="K4" s="474"/>
      <c r="L4" s="474"/>
      <c r="M4" s="474"/>
      <c r="N4" s="475"/>
    </row>
    <row r="5" spans="1:15" ht="41.25" customHeight="1">
      <c r="A5" s="476"/>
      <c r="B5" s="477"/>
      <c r="C5" s="477"/>
      <c r="D5" s="477"/>
      <c r="E5" s="477"/>
      <c r="F5" s="477"/>
      <c r="G5" s="477"/>
      <c r="H5" s="477"/>
      <c r="I5" s="477"/>
      <c r="J5" s="477"/>
      <c r="K5" s="477"/>
      <c r="L5" s="477"/>
      <c r="M5" s="477"/>
      <c r="N5" s="478"/>
    </row>
    <row r="6" spans="1:15" s="107" customFormat="1" ht="103.5" customHeight="1">
      <c r="A6" s="479" t="s">
        <v>853</v>
      </c>
      <c r="B6" s="480"/>
      <c r="C6" s="480"/>
      <c r="D6" s="480"/>
      <c r="E6" s="480"/>
      <c r="F6" s="480"/>
      <c r="G6" s="480"/>
      <c r="H6" s="480"/>
      <c r="I6" s="480"/>
      <c r="J6" s="480"/>
      <c r="K6" s="480"/>
      <c r="L6" s="480"/>
      <c r="M6" s="480"/>
      <c r="N6" s="481"/>
    </row>
    <row r="7" spans="1:15" ht="30" customHeight="1">
      <c r="A7" s="482" t="s">
        <v>601</v>
      </c>
      <c r="B7" s="483"/>
      <c r="C7" s="486"/>
      <c r="D7" s="496" t="s">
        <v>562</v>
      </c>
      <c r="E7" s="497"/>
      <c r="F7" s="498"/>
      <c r="G7" s="499"/>
      <c r="H7" s="500"/>
      <c r="I7" s="500"/>
      <c r="J7" s="500"/>
      <c r="K7" s="500"/>
      <c r="L7" s="500"/>
      <c r="M7" s="500"/>
      <c r="N7" s="501"/>
    </row>
    <row r="8" spans="1:15" ht="49.5" customHeight="1">
      <c r="A8" s="484"/>
      <c r="B8" s="485"/>
      <c r="C8" s="487"/>
      <c r="D8" s="496" t="s">
        <v>564</v>
      </c>
      <c r="E8" s="497"/>
      <c r="F8" s="498"/>
      <c r="G8" s="499"/>
      <c r="H8" s="500"/>
      <c r="I8" s="500"/>
      <c r="J8" s="500"/>
      <c r="K8" s="500"/>
      <c r="L8" s="500"/>
      <c r="M8" s="500"/>
      <c r="N8" s="501"/>
    </row>
    <row r="9" spans="1:15" ht="19.5" customHeight="1">
      <c r="A9" s="488" t="s">
        <v>563</v>
      </c>
      <c r="B9" s="488"/>
      <c r="C9" s="495"/>
      <c r="D9" s="496" t="s">
        <v>566</v>
      </c>
      <c r="E9" s="497"/>
      <c r="F9" s="497"/>
      <c r="G9" s="497"/>
      <c r="H9" s="497"/>
      <c r="I9" s="497"/>
      <c r="J9" s="497"/>
      <c r="K9" s="497"/>
      <c r="L9" s="497"/>
      <c r="M9" s="498"/>
      <c r="N9" s="502"/>
    </row>
    <row r="10" spans="1:15" ht="44.25" customHeight="1">
      <c r="A10" s="488"/>
      <c r="B10" s="488"/>
      <c r="C10" s="495"/>
      <c r="D10" s="11" t="s">
        <v>1267</v>
      </c>
      <c r="E10" s="11" t="s">
        <v>1268</v>
      </c>
      <c r="F10" s="11" t="s">
        <v>1269</v>
      </c>
      <c r="G10" s="11" t="s">
        <v>1270</v>
      </c>
      <c r="H10" s="11"/>
      <c r="I10" s="11"/>
      <c r="J10" s="11"/>
      <c r="K10" s="11"/>
      <c r="L10" s="11"/>
      <c r="M10" s="11"/>
      <c r="N10" s="503"/>
    </row>
    <row r="11" spans="1:15" ht="15" customHeight="1">
      <c r="A11" s="488"/>
      <c r="B11" s="488"/>
      <c r="C11" s="495"/>
      <c r="D11" s="496" t="s">
        <v>565</v>
      </c>
      <c r="E11" s="497"/>
      <c r="F11" s="497"/>
      <c r="G11" s="497"/>
      <c r="H11" s="497"/>
      <c r="I11" s="497"/>
      <c r="J11" s="497"/>
      <c r="K11" s="497"/>
      <c r="L11" s="497"/>
      <c r="M11" s="498"/>
      <c r="N11" s="503"/>
    </row>
    <row r="12" spans="1:15" ht="45.75" customHeight="1">
      <c r="A12" s="489" t="s">
        <v>567</v>
      </c>
      <c r="B12" s="490"/>
      <c r="C12" s="491"/>
      <c r="D12" s="11"/>
      <c r="E12" s="11"/>
      <c r="F12" s="11"/>
      <c r="G12" s="11"/>
      <c r="H12" s="11"/>
      <c r="I12" s="11"/>
      <c r="J12" s="11"/>
      <c r="K12" s="11"/>
      <c r="L12" s="11"/>
      <c r="M12" s="11"/>
      <c r="N12" s="504"/>
    </row>
    <row r="13" spans="1:15" s="129" customFormat="1" ht="45.75" customHeight="1">
      <c r="A13" s="492"/>
      <c r="B13" s="493"/>
      <c r="C13" s="494"/>
      <c r="D13" s="473" t="s">
        <v>568</v>
      </c>
      <c r="E13" s="474"/>
      <c r="F13" s="474"/>
      <c r="G13" s="474"/>
      <c r="H13" s="474"/>
      <c r="I13" s="474"/>
      <c r="J13" s="474"/>
      <c r="K13" s="474"/>
      <c r="L13" s="474"/>
      <c r="M13" s="475"/>
      <c r="N13" s="124" t="s">
        <v>569</v>
      </c>
    </row>
    <row r="14" spans="1:15" s="107" customFormat="1" ht="85.5" customHeight="1">
      <c r="A14" s="123" t="s">
        <v>570</v>
      </c>
      <c r="B14" s="479" t="s">
        <v>854</v>
      </c>
      <c r="C14" s="481"/>
      <c r="D14" s="20">
        <v>1</v>
      </c>
      <c r="E14" s="20">
        <v>1</v>
      </c>
      <c r="F14" s="20">
        <v>1</v>
      </c>
      <c r="G14" s="20">
        <v>1</v>
      </c>
      <c r="H14" s="20"/>
      <c r="I14" s="20"/>
      <c r="J14" s="20"/>
      <c r="K14" s="20"/>
      <c r="L14" s="20"/>
      <c r="M14" s="20"/>
      <c r="N14" s="20"/>
    </row>
    <row r="15" spans="1:15" s="107" customFormat="1" ht="84" customHeight="1">
      <c r="A15" s="123" t="s">
        <v>572</v>
      </c>
      <c r="B15" s="479" t="s">
        <v>855</v>
      </c>
      <c r="C15" s="481"/>
      <c r="D15" s="20">
        <v>1</v>
      </c>
      <c r="E15" s="20">
        <v>1</v>
      </c>
      <c r="F15" s="20">
        <v>1</v>
      </c>
      <c r="G15" s="20">
        <v>1</v>
      </c>
      <c r="H15" s="20"/>
      <c r="I15" s="20"/>
      <c r="J15" s="20"/>
      <c r="K15" s="20"/>
      <c r="L15" s="20"/>
      <c r="M15" s="20"/>
      <c r="N15" s="20"/>
    </row>
    <row r="16" spans="1:15" s="107" customFormat="1" ht="71.25" customHeight="1">
      <c r="A16" s="123" t="s">
        <v>575</v>
      </c>
      <c r="B16" s="479" t="s">
        <v>856</v>
      </c>
      <c r="C16" s="481"/>
      <c r="D16" s="20">
        <v>1</v>
      </c>
      <c r="E16" s="20">
        <v>1</v>
      </c>
      <c r="F16" s="20">
        <v>1</v>
      </c>
      <c r="G16" s="20">
        <v>1</v>
      </c>
      <c r="H16" s="20"/>
      <c r="I16" s="20"/>
      <c r="J16" s="20"/>
      <c r="K16" s="20"/>
      <c r="L16" s="20"/>
      <c r="M16" s="20"/>
      <c r="N16" s="20"/>
    </row>
    <row r="17" spans="1:14" s="107" customFormat="1" ht="87" customHeight="1">
      <c r="A17" s="123" t="s">
        <v>577</v>
      </c>
      <c r="B17" s="479" t="s">
        <v>857</v>
      </c>
      <c r="C17" s="481"/>
      <c r="D17" s="20">
        <v>1</v>
      </c>
      <c r="E17" s="20">
        <v>1</v>
      </c>
      <c r="F17" s="20">
        <v>1</v>
      </c>
      <c r="G17" s="20">
        <v>1</v>
      </c>
      <c r="H17" s="20"/>
      <c r="I17" s="20"/>
      <c r="J17" s="20"/>
      <c r="K17" s="20"/>
      <c r="L17" s="20"/>
      <c r="M17" s="20"/>
      <c r="N17" s="20"/>
    </row>
    <row r="18" spans="1:14" s="107" customFormat="1" ht="88.5" customHeight="1">
      <c r="A18" s="123" t="s">
        <v>579</v>
      </c>
      <c r="B18" s="479" t="s">
        <v>858</v>
      </c>
      <c r="C18" s="481"/>
      <c r="D18" s="20">
        <v>1</v>
      </c>
      <c r="E18" s="20">
        <v>1</v>
      </c>
      <c r="F18" s="20">
        <v>1</v>
      </c>
      <c r="G18" s="20">
        <v>1</v>
      </c>
      <c r="H18" s="20"/>
      <c r="I18" s="20"/>
      <c r="J18" s="20"/>
      <c r="K18" s="20"/>
      <c r="L18" s="20"/>
      <c r="M18" s="20"/>
      <c r="N18" s="20"/>
    </row>
    <row r="19" spans="1:14" s="107" customFormat="1" ht="79.5" customHeight="1">
      <c r="A19" s="123" t="s">
        <v>581</v>
      </c>
      <c r="B19" s="479" t="s">
        <v>859</v>
      </c>
      <c r="C19" s="481"/>
      <c r="D19" s="20">
        <v>1</v>
      </c>
      <c r="E19" s="20">
        <v>1</v>
      </c>
      <c r="F19" s="20">
        <v>1</v>
      </c>
      <c r="G19" s="20">
        <v>1</v>
      </c>
      <c r="H19" s="20"/>
      <c r="I19" s="20"/>
      <c r="J19" s="20"/>
      <c r="K19" s="20"/>
      <c r="L19" s="20"/>
      <c r="M19" s="20"/>
      <c r="N19" s="20"/>
    </row>
    <row r="20" spans="1:14" s="129" customFormat="1" ht="25.5" customHeight="1">
      <c r="A20" s="511" t="s">
        <v>590</v>
      </c>
      <c r="B20" s="511"/>
      <c r="C20" s="511"/>
      <c r="D20" s="305">
        <f>SUM(D14:D19)</f>
        <v>6</v>
      </c>
      <c r="E20" s="305">
        <f t="shared" ref="E20:G20" si="0">SUM(E14:E19)</f>
        <v>6</v>
      </c>
      <c r="F20" s="305">
        <f t="shared" si="0"/>
        <v>6</v>
      </c>
      <c r="G20" s="305">
        <f t="shared" si="0"/>
        <v>6</v>
      </c>
      <c r="H20" s="305"/>
      <c r="I20" s="305"/>
      <c r="J20" s="305"/>
      <c r="K20" s="305"/>
      <c r="L20" s="305"/>
      <c r="M20" s="305"/>
      <c r="N20" s="305"/>
    </row>
    <row r="21" spans="1:14" s="129" customFormat="1" ht="30" customHeight="1">
      <c r="A21" s="473" t="s">
        <v>860</v>
      </c>
      <c r="B21" s="475"/>
      <c r="C21" s="122" t="s">
        <v>592</v>
      </c>
      <c r="D21" s="467" t="s">
        <v>605</v>
      </c>
      <c r="E21" s="468"/>
      <c r="F21" s="468"/>
      <c r="G21" s="468"/>
      <c r="H21" s="468"/>
      <c r="I21" s="468"/>
      <c r="J21" s="468"/>
      <c r="K21" s="468"/>
      <c r="L21" s="468"/>
      <c r="M21" s="469"/>
      <c r="N21" s="132"/>
    </row>
    <row r="22" spans="1:14" s="107" customFormat="1" ht="21.75" customHeight="1">
      <c r="A22" s="505" t="s">
        <v>861</v>
      </c>
      <c r="B22" s="506"/>
      <c r="C22" s="123" t="s">
        <v>594</v>
      </c>
      <c r="D22" s="20" t="str">
        <f>IF(D20&gt;4,"Yes", "No")</f>
        <v>Yes</v>
      </c>
      <c r="E22" s="20" t="str">
        <f t="shared" ref="E22:G22" si="1">IF(E20&gt;4,"Yes", "No")</f>
        <v>Yes</v>
      </c>
      <c r="F22" s="20" t="str">
        <f t="shared" si="1"/>
        <v>Yes</v>
      </c>
      <c r="G22" s="20" t="str">
        <f t="shared" si="1"/>
        <v>Yes</v>
      </c>
      <c r="H22" s="20"/>
      <c r="I22" s="20"/>
      <c r="J22" s="20"/>
      <c r="K22" s="20"/>
      <c r="L22" s="20"/>
      <c r="M22" s="20"/>
      <c r="N22" s="133"/>
    </row>
    <row r="23" spans="1:14" s="107" customFormat="1" ht="25.5" customHeight="1">
      <c r="A23" s="505" t="s">
        <v>749</v>
      </c>
      <c r="B23" s="506"/>
      <c r="C23" s="123" t="s">
        <v>596</v>
      </c>
      <c r="D23" s="20" t="str">
        <f>IF(AND(D20&gt;2,D20&lt;5),"Yes","No")</f>
        <v>No</v>
      </c>
      <c r="E23" s="20" t="str">
        <f t="shared" ref="E23:G23" si="2">IF(AND(E20&gt;2,E20&lt;5),"Yes","No")</f>
        <v>No</v>
      </c>
      <c r="F23" s="20" t="str">
        <f t="shared" si="2"/>
        <v>No</v>
      </c>
      <c r="G23" s="20" t="str">
        <f t="shared" si="2"/>
        <v>No</v>
      </c>
      <c r="H23" s="20"/>
      <c r="I23" s="20"/>
      <c r="J23" s="20"/>
      <c r="K23" s="20"/>
      <c r="L23" s="20"/>
      <c r="M23" s="20"/>
      <c r="N23" s="133"/>
    </row>
    <row r="24" spans="1:14" s="107" customFormat="1" ht="21" customHeight="1">
      <c r="A24" s="505" t="s">
        <v>750</v>
      </c>
      <c r="B24" s="506"/>
      <c r="C24" s="123" t="s">
        <v>598</v>
      </c>
      <c r="D24" s="20" t="str">
        <f>IF(D20&lt;3,"Yes","No")</f>
        <v>No</v>
      </c>
      <c r="E24" s="20" t="str">
        <f t="shared" ref="E24:G24" si="3">IF(E20&lt;3,"Yes","No")</f>
        <v>No</v>
      </c>
      <c r="F24" s="20" t="str">
        <f t="shared" si="3"/>
        <v>No</v>
      </c>
      <c r="G24" s="20" t="str">
        <f t="shared" si="3"/>
        <v>No</v>
      </c>
      <c r="H24" s="20"/>
      <c r="I24" s="20"/>
      <c r="J24" s="20"/>
      <c r="K24" s="20"/>
      <c r="L24" s="20"/>
      <c r="M24" s="20"/>
      <c r="N24" s="133"/>
    </row>
    <row r="25" spans="1:14" s="107" customFormat="1" ht="17.25" customHeight="1">
      <c r="A25" s="155" t="s">
        <v>862</v>
      </c>
      <c r="B25" s="156"/>
      <c r="C25" s="156"/>
      <c r="D25" s="157"/>
      <c r="E25" s="109"/>
      <c r="F25" s="109"/>
      <c r="G25" s="109"/>
      <c r="H25" s="109"/>
      <c r="I25" s="109"/>
      <c r="J25" s="109"/>
      <c r="K25" s="109"/>
      <c r="L25" s="109"/>
      <c r="M25" s="109"/>
      <c r="N25" s="134"/>
    </row>
    <row r="26" spans="1:14" s="129" customFormat="1" ht="19.5" customHeight="1">
      <c r="A26" s="507" t="s">
        <v>863</v>
      </c>
      <c r="B26" s="508"/>
      <c r="C26" s="508"/>
      <c r="D26" s="508"/>
      <c r="E26" s="509"/>
      <c r="F26" s="509"/>
      <c r="G26" s="509"/>
      <c r="H26" s="509"/>
      <c r="I26" s="509"/>
      <c r="J26" s="509"/>
      <c r="K26" s="509"/>
      <c r="L26" s="509"/>
      <c r="M26" s="509"/>
      <c r="N26" s="510"/>
    </row>
    <row r="27" spans="1:14" ht="54" customHeight="1">
      <c r="A27" s="476"/>
      <c r="B27" s="477"/>
      <c r="C27" s="477"/>
      <c r="D27" s="477"/>
      <c r="E27" s="477"/>
      <c r="F27" s="477"/>
      <c r="G27" s="477"/>
      <c r="H27" s="477"/>
      <c r="I27" s="477"/>
      <c r="J27" s="477"/>
      <c r="K27" s="477"/>
      <c r="L27" s="477"/>
      <c r="M27" s="477"/>
      <c r="N27" s="478"/>
    </row>
    <row r="28" spans="1:14" s="129" customFormat="1" ht="17.25" customHeight="1">
      <c r="A28" s="514" t="s">
        <v>600</v>
      </c>
      <c r="B28" s="515"/>
      <c r="C28" s="515"/>
      <c r="D28" s="515"/>
      <c r="E28" s="515"/>
      <c r="F28" s="515"/>
      <c r="G28" s="515"/>
      <c r="H28" s="515"/>
      <c r="I28" s="515"/>
      <c r="J28" s="515"/>
      <c r="K28" s="515"/>
      <c r="L28" s="515"/>
      <c r="M28" s="515"/>
      <c r="N28" s="515"/>
    </row>
    <row r="29" spans="1:14">
      <c r="A29" s="516" t="s">
        <v>864</v>
      </c>
      <c r="B29" s="517"/>
      <c r="C29" s="517"/>
      <c r="D29" s="517"/>
      <c r="E29" s="517"/>
      <c r="F29" s="517"/>
      <c r="G29" s="517"/>
      <c r="H29" s="517"/>
      <c r="I29" s="517"/>
      <c r="J29" s="517"/>
      <c r="K29" s="517"/>
      <c r="L29" s="517"/>
      <c r="M29" s="517"/>
      <c r="N29" s="518"/>
    </row>
    <row r="30" spans="1:14">
      <c r="A30" s="512" t="s">
        <v>838</v>
      </c>
      <c r="B30" s="513"/>
      <c r="C30" s="513"/>
      <c r="D30" s="513"/>
      <c r="E30" s="513"/>
      <c r="F30" s="513"/>
      <c r="G30" s="114"/>
      <c r="H30" s="114"/>
      <c r="I30" s="114"/>
      <c r="J30" s="114"/>
      <c r="K30" s="114"/>
      <c r="L30" s="114"/>
      <c r="M30" s="114"/>
      <c r="N30" s="115"/>
    </row>
    <row r="31" spans="1:14">
      <c r="A31" s="519" t="s">
        <v>865</v>
      </c>
      <c r="B31" s="520"/>
      <c r="C31" s="520"/>
      <c r="D31" s="520"/>
      <c r="E31" s="520"/>
      <c r="F31" s="520"/>
      <c r="G31" s="520"/>
      <c r="H31" s="520"/>
      <c r="I31" s="520"/>
      <c r="J31" s="520"/>
      <c r="K31" s="520"/>
      <c r="L31" s="520"/>
      <c r="M31" s="520"/>
      <c r="N31" s="521"/>
    </row>
    <row r="32" spans="1:14" ht="16.5" customHeight="1">
      <c r="A32" s="512" t="s">
        <v>840</v>
      </c>
      <c r="B32" s="513"/>
      <c r="C32" s="513"/>
      <c r="D32" s="513"/>
      <c r="E32" s="513"/>
      <c r="F32" s="513"/>
      <c r="G32" s="513"/>
      <c r="H32" s="513"/>
      <c r="I32" s="114"/>
      <c r="J32" s="114"/>
      <c r="K32" s="114"/>
      <c r="L32" s="114"/>
      <c r="M32" s="114"/>
      <c r="N32" s="115"/>
    </row>
    <row r="33" spans="1:14" ht="47.25" customHeight="1">
      <c r="A33" s="461" t="s">
        <v>866</v>
      </c>
      <c r="B33" s="462"/>
      <c r="C33" s="462"/>
      <c r="D33" s="462"/>
      <c r="E33" s="462"/>
      <c r="F33" s="462"/>
      <c r="G33" s="462"/>
      <c r="H33" s="462"/>
      <c r="I33" s="462"/>
      <c r="J33" s="462"/>
      <c r="K33" s="462"/>
      <c r="L33" s="462"/>
      <c r="M33" s="462"/>
      <c r="N33" s="463"/>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3EB5C-D91C-4476-A759-606D2D93DFED}">
  <dimension ref="A1:Q41"/>
  <sheetViews>
    <sheetView topLeftCell="A20" zoomScale="55" zoomScaleNormal="55" workbookViewId="0">
      <selection activeCell="U39" sqref="U39"/>
    </sheetView>
  </sheetViews>
  <sheetFormatPr defaultRowHeight="14.5"/>
  <cols>
    <col min="1" max="1" width="65.81640625" bestFit="1" customWidth="1"/>
  </cols>
  <sheetData>
    <row r="1" spans="1:17">
      <c r="A1" s="854" t="s">
        <v>867</v>
      </c>
      <c r="B1" s="855"/>
      <c r="C1" s="855"/>
      <c r="D1" s="855"/>
      <c r="E1" s="855"/>
      <c r="F1" s="855"/>
      <c r="G1" s="855"/>
      <c r="H1" s="855"/>
      <c r="I1" s="855"/>
      <c r="J1" s="855"/>
      <c r="K1" s="855"/>
      <c r="L1" s="855"/>
      <c r="M1" s="855"/>
      <c r="N1" s="855"/>
      <c r="O1" s="855"/>
      <c r="P1" s="856"/>
      <c r="Q1" s="61" t="s">
        <v>557</v>
      </c>
    </row>
    <row r="2" spans="1:17">
      <c r="A2" s="777" t="s">
        <v>668</v>
      </c>
      <c r="B2" s="778"/>
      <c r="C2" s="778"/>
      <c r="D2" s="778"/>
      <c r="E2" s="778"/>
      <c r="F2" s="778"/>
      <c r="G2" s="778"/>
      <c r="H2" s="778"/>
      <c r="I2" s="778"/>
      <c r="J2" s="778"/>
      <c r="K2" s="778"/>
      <c r="L2" s="778"/>
      <c r="M2" s="778"/>
      <c r="N2" s="778"/>
      <c r="O2" s="778"/>
      <c r="P2" s="779"/>
      <c r="Q2" s="159"/>
    </row>
    <row r="3" spans="1:17">
      <c r="A3" s="808" t="s">
        <v>868</v>
      </c>
      <c r="B3" s="809"/>
      <c r="C3" s="809"/>
      <c r="D3" s="809"/>
      <c r="E3" s="809"/>
      <c r="F3" s="809"/>
      <c r="G3" s="809"/>
      <c r="H3" s="809"/>
      <c r="I3" s="809"/>
      <c r="J3" s="809"/>
      <c r="K3" s="809"/>
      <c r="L3" s="809"/>
      <c r="M3" s="809"/>
      <c r="N3" s="809"/>
      <c r="O3" s="809"/>
      <c r="P3" s="810"/>
      <c r="Q3" s="159"/>
    </row>
    <row r="4" spans="1:17">
      <c r="A4" s="777" t="s">
        <v>560</v>
      </c>
      <c r="B4" s="778"/>
      <c r="C4" s="778"/>
      <c r="D4" s="778"/>
      <c r="E4" s="778"/>
      <c r="F4" s="778"/>
      <c r="G4" s="778"/>
      <c r="H4" s="778"/>
      <c r="I4" s="778"/>
      <c r="J4" s="778"/>
      <c r="K4" s="778"/>
      <c r="L4" s="778"/>
      <c r="M4" s="778"/>
      <c r="N4" s="778"/>
      <c r="O4" s="778"/>
      <c r="P4" s="779"/>
      <c r="Q4" s="159"/>
    </row>
    <row r="5" spans="1:17" ht="84">
      <c r="A5" s="499"/>
      <c r="B5" s="500"/>
      <c r="C5" s="500"/>
      <c r="D5" s="500"/>
      <c r="E5" s="500"/>
      <c r="F5" s="500"/>
      <c r="G5" s="500"/>
      <c r="H5" s="500"/>
      <c r="I5" s="500"/>
      <c r="J5" s="500"/>
      <c r="K5" s="500"/>
      <c r="L5" s="500"/>
      <c r="M5" s="500"/>
      <c r="N5" s="500"/>
      <c r="O5" s="500"/>
      <c r="P5" s="501"/>
      <c r="Q5" s="140" t="s">
        <v>574</v>
      </c>
    </row>
    <row r="6" spans="1:17" ht="70">
      <c r="A6" s="496" t="s">
        <v>601</v>
      </c>
      <c r="B6" s="498"/>
      <c r="C6" s="11"/>
      <c r="D6" s="151" t="s">
        <v>562</v>
      </c>
      <c r="E6" s="499"/>
      <c r="F6" s="500"/>
      <c r="G6" s="500"/>
      <c r="H6" s="500"/>
      <c r="I6" s="500"/>
      <c r="J6" s="500"/>
      <c r="K6" s="500"/>
      <c r="L6" s="500"/>
      <c r="M6" s="500"/>
      <c r="N6" s="500"/>
      <c r="O6" s="500"/>
      <c r="P6" s="501"/>
      <c r="Q6" s="159"/>
    </row>
    <row r="7" spans="1:17" ht="98">
      <c r="A7" s="828" t="s">
        <v>563</v>
      </c>
      <c r="B7" s="483"/>
      <c r="C7" s="180"/>
      <c r="D7" s="152" t="s">
        <v>564</v>
      </c>
      <c r="E7" s="829"/>
      <c r="F7" s="830"/>
      <c r="G7" s="830"/>
      <c r="H7" s="830"/>
      <c r="I7" s="830"/>
      <c r="J7" s="830"/>
      <c r="K7" s="830"/>
      <c r="L7" s="830"/>
      <c r="M7" s="830"/>
      <c r="N7" s="830"/>
      <c r="O7" s="830"/>
      <c r="P7" s="831"/>
      <c r="Q7" s="140" t="s">
        <v>555</v>
      </c>
    </row>
    <row r="8" spans="1:17">
      <c r="A8" s="832" t="s">
        <v>869</v>
      </c>
      <c r="B8" s="833"/>
      <c r="C8" s="833"/>
      <c r="D8" s="833"/>
      <c r="E8" s="833"/>
      <c r="F8" s="833"/>
      <c r="G8" s="833"/>
      <c r="H8" s="833"/>
      <c r="I8" s="833"/>
      <c r="J8" s="833"/>
      <c r="K8" s="833"/>
      <c r="L8" s="833"/>
      <c r="M8" s="833"/>
      <c r="N8" s="833"/>
      <c r="O8" s="833"/>
      <c r="P8" s="834"/>
      <c r="Q8" s="159"/>
    </row>
    <row r="9" spans="1:17">
      <c r="A9" s="755" t="s">
        <v>870</v>
      </c>
      <c r="B9" s="756"/>
      <c r="C9" s="756"/>
      <c r="D9" s="756"/>
      <c r="E9" s="143"/>
      <c r="F9" s="143"/>
      <c r="G9" s="143"/>
      <c r="H9" s="143"/>
      <c r="I9" s="143"/>
      <c r="J9" s="143"/>
      <c r="K9" s="143"/>
      <c r="L9" s="143"/>
      <c r="M9" s="143"/>
      <c r="N9" s="143"/>
      <c r="O9" s="143"/>
      <c r="P9" s="144"/>
      <c r="Q9" s="159"/>
    </row>
    <row r="10" spans="1:17">
      <c r="A10" s="835" t="s">
        <v>609</v>
      </c>
      <c r="B10" s="836"/>
      <c r="C10" s="836"/>
      <c r="D10" s="836"/>
      <c r="E10" s="836"/>
      <c r="F10" s="836"/>
      <c r="G10" s="836"/>
      <c r="H10" s="836"/>
      <c r="I10" s="836"/>
      <c r="J10" s="836"/>
      <c r="K10" s="836"/>
      <c r="L10" s="836"/>
      <c r="M10" s="836"/>
      <c r="N10" s="836"/>
      <c r="O10" s="836"/>
      <c r="P10" s="837"/>
      <c r="Q10" s="159"/>
    </row>
    <row r="11" spans="1:17">
      <c r="A11" s="838" t="s">
        <v>894</v>
      </c>
      <c r="B11" s="839"/>
      <c r="C11" s="839"/>
      <c r="D11" s="839"/>
      <c r="E11" s="840"/>
      <c r="F11" s="496" t="s">
        <v>566</v>
      </c>
      <c r="G11" s="497"/>
      <c r="H11" s="497"/>
      <c r="I11" s="497"/>
      <c r="J11" s="497"/>
      <c r="K11" s="497"/>
      <c r="L11" s="497"/>
      <c r="M11" s="497"/>
      <c r="N11" s="497"/>
      <c r="O11" s="498"/>
      <c r="P11" s="841"/>
      <c r="Q11" s="159"/>
    </row>
    <row r="12" spans="1:17">
      <c r="A12" s="659" t="s">
        <v>895</v>
      </c>
      <c r="B12" s="660"/>
      <c r="C12" s="660"/>
      <c r="D12" s="660"/>
      <c r="E12" s="661"/>
      <c r="F12" s="181"/>
      <c r="G12" s="181"/>
      <c r="H12" s="181"/>
      <c r="I12" s="181"/>
      <c r="J12" s="181"/>
      <c r="K12" s="181"/>
      <c r="L12" s="181"/>
      <c r="M12" s="181"/>
      <c r="N12" s="181"/>
      <c r="O12" s="181"/>
      <c r="P12" s="842"/>
      <c r="Q12" s="159"/>
    </row>
    <row r="13" spans="1:17">
      <c r="A13" s="659" t="s">
        <v>896</v>
      </c>
      <c r="B13" s="660"/>
      <c r="C13" s="660"/>
      <c r="D13" s="660"/>
      <c r="E13" s="661"/>
      <c r="F13" s="496" t="s">
        <v>565</v>
      </c>
      <c r="G13" s="497"/>
      <c r="H13" s="497"/>
      <c r="I13" s="497"/>
      <c r="J13" s="497"/>
      <c r="K13" s="497"/>
      <c r="L13" s="497"/>
      <c r="M13" s="497"/>
      <c r="N13" s="497"/>
      <c r="O13" s="498"/>
      <c r="P13" s="842"/>
      <c r="Q13" s="159"/>
    </row>
    <row r="14" spans="1:17">
      <c r="A14" s="844" t="s">
        <v>897</v>
      </c>
      <c r="B14" s="845"/>
      <c r="C14" s="845"/>
      <c r="D14" s="845"/>
      <c r="E14" s="846"/>
      <c r="F14" s="181"/>
      <c r="G14" s="181"/>
      <c r="H14" s="181"/>
      <c r="I14" s="181"/>
      <c r="J14" s="181"/>
      <c r="K14" s="181"/>
      <c r="L14" s="181"/>
      <c r="M14" s="181"/>
      <c r="N14" s="181"/>
      <c r="O14" s="181"/>
      <c r="P14" s="843"/>
      <c r="Q14" s="159"/>
    </row>
    <row r="15" spans="1:17">
      <c r="A15" s="847" t="s">
        <v>567</v>
      </c>
      <c r="B15" s="848"/>
      <c r="C15" s="848"/>
      <c r="D15" s="848"/>
      <c r="E15" s="848"/>
      <c r="F15" s="848"/>
      <c r="G15" s="848"/>
      <c r="H15" s="848"/>
      <c r="I15" s="848"/>
      <c r="J15" s="848"/>
      <c r="K15" s="848"/>
      <c r="L15" s="848"/>
      <c r="M15" s="848"/>
      <c r="N15" s="848"/>
      <c r="O15" s="848"/>
      <c r="P15" s="848"/>
      <c r="Q15" s="159"/>
    </row>
    <row r="16" spans="1:17" ht="70">
      <c r="A16" s="849" t="s">
        <v>610</v>
      </c>
      <c r="B16" s="850"/>
      <c r="C16" s="163" t="s">
        <v>611</v>
      </c>
      <c r="D16" s="163" t="s">
        <v>612</v>
      </c>
      <c r="E16" s="163" t="s">
        <v>613</v>
      </c>
      <c r="F16" s="851" t="s">
        <v>614</v>
      </c>
      <c r="G16" s="852"/>
      <c r="H16" s="852"/>
      <c r="I16" s="852"/>
      <c r="J16" s="852"/>
      <c r="K16" s="852"/>
      <c r="L16" s="852"/>
      <c r="M16" s="852"/>
      <c r="N16" s="852"/>
      <c r="O16" s="853"/>
      <c r="P16" s="164" t="s">
        <v>569</v>
      </c>
      <c r="Q16" s="159"/>
    </row>
    <row r="17" spans="1:17" ht="308">
      <c r="A17" s="165" t="s">
        <v>570</v>
      </c>
      <c r="B17" s="165" t="s">
        <v>672</v>
      </c>
      <c r="C17" s="166" t="s">
        <v>871</v>
      </c>
      <c r="D17" s="167" t="s">
        <v>872</v>
      </c>
      <c r="E17" s="168" t="s">
        <v>873</v>
      </c>
      <c r="F17" s="11">
        <v>0</v>
      </c>
      <c r="G17" s="11">
        <v>0</v>
      </c>
      <c r="H17" s="11">
        <v>0</v>
      </c>
      <c r="I17" s="11">
        <v>0</v>
      </c>
      <c r="J17" s="11">
        <v>0</v>
      </c>
      <c r="K17" s="11">
        <v>0</v>
      </c>
      <c r="L17" s="11">
        <v>0</v>
      </c>
      <c r="M17" s="11">
        <v>0</v>
      </c>
      <c r="N17" s="11">
        <v>0</v>
      </c>
      <c r="O17" s="11">
        <v>0</v>
      </c>
      <c r="P17" s="11"/>
      <c r="Q17" s="159"/>
    </row>
    <row r="18" spans="1:17" ht="409.5">
      <c r="A18" s="169" t="s">
        <v>572</v>
      </c>
      <c r="B18" s="165" t="s">
        <v>615</v>
      </c>
      <c r="C18" s="170" t="s">
        <v>874</v>
      </c>
      <c r="D18" s="171" t="s">
        <v>875</v>
      </c>
      <c r="E18" s="172" t="s">
        <v>876</v>
      </c>
      <c r="F18" s="11">
        <v>0</v>
      </c>
      <c r="G18" s="11">
        <v>0</v>
      </c>
      <c r="H18" s="11">
        <v>0</v>
      </c>
      <c r="I18" s="11">
        <v>0</v>
      </c>
      <c r="J18" s="11">
        <v>0</v>
      </c>
      <c r="K18" s="11">
        <v>0</v>
      </c>
      <c r="L18" s="11">
        <v>0</v>
      </c>
      <c r="M18" s="11">
        <v>0</v>
      </c>
      <c r="N18" s="11">
        <v>0</v>
      </c>
      <c r="O18" s="11">
        <v>0</v>
      </c>
      <c r="P18" s="11"/>
      <c r="Q18" s="140" t="s">
        <v>898</v>
      </c>
    </row>
    <row r="19" spans="1:17" ht="352.5">
      <c r="A19" s="169" t="s">
        <v>575</v>
      </c>
      <c r="B19" s="154" t="s">
        <v>619</v>
      </c>
      <c r="C19" s="170" t="s">
        <v>877</v>
      </c>
      <c r="D19" s="171" t="s">
        <v>878</v>
      </c>
      <c r="E19" s="172" t="s">
        <v>879</v>
      </c>
      <c r="F19" s="11">
        <v>0</v>
      </c>
      <c r="G19" s="11">
        <v>0</v>
      </c>
      <c r="H19" s="11">
        <v>0</v>
      </c>
      <c r="I19" s="11">
        <v>0</v>
      </c>
      <c r="J19" s="11">
        <v>0</v>
      </c>
      <c r="K19" s="11">
        <v>0</v>
      </c>
      <c r="L19" s="11">
        <v>0</v>
      </c>
      <c r="M19" s="11">
        <v>0</v>
      </c>
      <c r="N19" s="11">
        <v>0</v>
      </c>
      <c r="O19" s="11">
        <v>0</v>
      </c>
      <c r="P19" s="11"/>
      <c r="Q19" s="140" t="s">
        <v>571</v>
      </c>
    </row>
    <row r="20" spans="1:17" ht="350">
      <c r="A20" s="165" t="s">
        <v>577</v>
      </c>
      <c r="B20" s="154" t="s">
        <v>622</v>
      </c>
      <c r="C20" s="80" t="s">
        <v>623</v>
      </c>
      <c r="D20" s="81" t="s">
        <v>624</v>
      </c>
      <c r="E20" s="82" t="s">
        <v>625</v>
      </c>
      <c r="F20" s="11">
        <v>0</v>
      </c>
      <c r="G20" s="11">
        <v>0</v>
      </c>
      <c r="H20" s="11">
        <v>0</v>
      </c>
      <c r="I20" s="11">
        <v>0</v>
      </c>
      <c r="J20" s="11">
        <v>0</v>
      </c>
      <c r="K20" s="11">
        <v>0</v>
      </c>
      <c r="L20" s="11">
        <v>0</v>
      </c>
      <c r="M20" s="11">
        <v>0</v>
      </c>
      <c r="N20" s="11">
        <v>0</v>
      </c>
      <c r="O20" s="11">
        <v>0</v>
      </c>
      <c r="P20" s="11"/>
      <c r="Q20" s="140" t="s">
        <v>571</v>
      </c>
    </row>
    <row r="21" spans="1:17" ht="409.5">
      <c r="A21" s="169" t="s">
        <v>579</v>
      </c>
      <c r="B21" s="165" t="s">
        <v>880</v>
      </c>
      <c r="C21" s="166" t="s">
        <v>881</v>
      </c>
      <c r="D21" s="167" t="s">
        <v>882</v>
      </c>
      <c r="E21" s="168" t="s">
        <v>883</v>
      </c>
      <c r="F21" s="11">
        <v>0</v>
      </c>
      <c r="G21" s="11">
        <v>0</v>
      </c>
      <c r="H21" s="11">
        <v>0</v>
      </c>
      <c r="I21" s="11">
        <v>0</v>
      </c>
      <c r="J21" s="11">
        <v>0</v>
      </c>
      <c r="K21" s="11">
        <v>0</v>
      </c>
      <c r="L21" s="11">
        <v>0</v>
      </c>
      <c r="M21" s="11">
        <v>0</v>
      </c>
      <c r="N21" s="11">
        <v>0</v>
      </c>
      <c r="O21" s="11">
        <v>0</v>
      </c>
      <c r="P21" s="11"/>
      <c r="Q21" s="159"/>
    </row>
    <row r="22" spans="1:17">
      <c r="A22" s="825" t="s">
        <v>884</v>
      </c>
      <c r="B22" s="826"/>
      <c r="C22" s="826"/>
      <c r="D22" s="826"/>
      <c r="E22" s="827"/>
      <c r="F22" s="184">
        <f>SUM(F17:F21)</f>
        <v>0</v>
      </c>
      <c r="G22" s="184">
        <f t="shared" ref="G22:O22" si="0">SUM(G17:G21)</f>
        <v>0</v>
      </c>
      <c r="H22" s="184">
        <f t="shared" si="0"/>
        <v>0</v>
      </c>
      <c r="I22" s="184">
        <f t="shared" si="0"/>
        <v>0</v>
      </c>
      <c r="J22" s="184">
        <f t="shared" si="0"/>
        <v>0</v>
      </c>
      <c r="K22" s="184">
        <f t="shared" si="0"/>
        <v>0</v>
      </c>
      <c r="L22" s="184">
        <f t="shared" si="0"/>
        <v>0</v>
      </c>
      <c r="M22" s="184">
        <f t="shared" si="0"/>
        <v>0</v>
      </c>
      <c r="N22" s="184">
        <f t="shared" si="0"/>
        <v>0</v>
      </c>
      <c r="O22" s="184">
        <f t="shared" si="0"/>
        <v>0</v>
      </c>
      <c r="P22" s="184"/>
      <c r="Q22" s="159"/>
    </row>
    <row r="23" spans="1:17">
      <c r="A23" s="777" t="s">
        <v>645</v>
      </c>
      <c r="B23" s="778"/>
      <c r="C23" s="778"/>
      <c r="D23" s="778"/>
      <c r="E23" s="779"/>
      <c r="F23" s="777" t="s">
        <v>646</v>
      </c>
      <c r="G23" s="778"/>
      <c r="H23" s="778"/>
      <c r="I23" s="778"/>
      <c r="J23" s="778"/>
      <c r="K23" s="778"/>
      <c r="L23" s="778"/>
      <c r="M23" s="778"/>
      <c r="N23" s="778"/>
      <c r="O23" s="778"/>
      <c r="P23" s="779"/>
      <c r="Q23" s="159"/>
    </row>
    <row r="24" spans="1:17">
      <c r="A24" s="173" t="s">
        <v>885</v>
      </c>
      <c r="B24" s="174"/>
      <c r="C24" s="174"/>
      <c r="D24" s="174"/>
      <c r="E24" s="174"/>
      <c r="F24" s="20" t="str">
        <f>IF(F22&gt;11,"Yes", "No")</f>
        <v>No</v>
      </c>
      <c r="G24" s="20" t="str">
        <f t="shared" ref="G24:O24" si="1">IF(G22&gt;11,"Yes", "No")</f>
        <v>No</v>
      </c>
      <c r="H24" s="20" t="str">
        <f t="shared" si="1"/>
        <v>No</v>
      </c>
      <c r="I24" s="20" t="str">
        <f t="shared" si="1"/>
        <v>No</v>
      </c>
      <c r="J24" s="20" t="str">
        <f t="shared" si="1"/>
        <v>No</v>
      </c>
      <c r="K24" s="20" t="str">
        <f t="shared" si="1"/>
        <v>No</v>
      </c>
      <c r="L24" s="20" t="str">
        <f t="shared" si="1"/>
        <v>No</v>
      </c>
      <c r="M24" s="20" t="str">
        <f t="shared" si="1"/>
        <v>No</v>
      </c>
      <c r="N24" s="20" t="str">
        <f t="shared" si="1"/>
        <v>No</v>
      </c>
      <c r="O24" s="20" t="str">
        <f t="shared" si="1"/>
        <v>No</v>
      </c>
      <c r="P24" s="181"/>
      <c r="Q24" s="159"/>
    </row>
    <row r="25" spans="1:17">
      <c r="A25" s="175" t="s">
        <v>886</v>
      </c>
      <c r="B25" s="159"/>
      <c r="C25" s="159"/>
      <c r="D25" s="159"/>
      <c r="E25" s="159"/>
      <c r="F25" s="20" t="str">
        <f>IF(AND(F22&gt;7,F22&lt;11),"Yes","No")</f>
        <v>No</v>
      </c>
      <c r="G25" s="20" t="str">
        <f t="shared" ref="G25:O25" si="2">IF(AND(G22&gt;7,G22&lt;11),"Yes","No")</f>
        <v>No</v>
      </c>
      <c r="H25" s="20" t="str">
        <f t="shared" si="2"/>
        <v>No</v>
      </c>
      <c r="I25" s="20" t="str">
        <f t="shared" si="2"/>
        <v>No</v>
      </c>
      <c r="J25" s="20" t="str">
        <f t="shared" si="2"/>
        <v>No</v>
      </c>
      <c r="K25" s="20" t="str">
        <f t="shared" si="2"/>
        <v>No</v>
      </c>
      <c r="L25" s="20" t="str">
        <f t="shared" si="2"/>
        <v>No</v>
      </c>
      <c r="M25" s="20" t="str">
        <f t="shared" si="2"/>
        <v>No</v>
      </c>
      <c r="N25" s="20" t="str">
        <f t="shared" si="2"/>
        <v>No</v>
      </c>
      <c r="O25" s="20" t="str">
        <f t="shared" si="2"/>
        <v>No</v>
      </c>
      <c r="P25" s="181"/>
      <c r="Q25" s="159"/>
    </row>
    <row r="26" spans="1:17">
      <c r="A26" s="176" t="s">
        <v>887</v>
      </c>
      <c r="B26" s="177"/>
      <c r="C26" s="177"/>
      <c r="D26" s="177"/>
      <c r="E26" s="177"/>
      <c r="F26" s="20" t="str">
        <f>IF(F22&lt;8,"Yes","No")</f>
        <v>Yes</v>
      </c>
      <c r="G26" s="20" t="str">
        <f t="shared" ref="G26:O26" si="3">IF(G22&lt;8,"Yes","No")</f>
        <v>Yes</v>
      </c>
      <c r="H26" s="20" t="str">
        <f t="shared" si="3"/>
        <v>Yes</v>
      </c>
      <c r="I26" s="20" t="str">
        <f t="shared" si="3"/>
        <v>Yes</v>
      </c>
      <c r="J26" s="20" t="str">
        <f t="shared" si="3"/>
        <v>Yes</v>
      </c>
      <c r="K26" s="20" t="str">
        <f t="shared" si="3"/>
        <v>Yes</v>
      </c>
      <c r="L26" s="20" t="str">
        <f t="shared" si="3"/>
        <v>Yes</v>
      </c>
      <c r="M26" s="20" t="str">
        <f t="shared" si="3"/>
        <v>Yes</v>
      </c>
      <c r="N26" s="20" t="str">
        <f t="shared" si="3"/>
        <v>Yes</v>
      </c>
      <c r="O26" s="20" t="str">
        <f t="shared" si="3"/>
        <v>Yes</v>
      </c>
      <c r="P26" s="181"/>
      <c r="Q26" s="159"/>
    </row>
    <row r="27" spans="1:17">
      <c r="A27" s="814" t="s">
        <v>599</v>
      </c>
      <c r="B27" s="815"/>
      <c r="C27" s="815"/>
      <c r="D27" s="815"/>
      <c r="E27" s="815"/>
      <c r="F27" s="815"/>
      <c r="G27" s="815"/>
      <c r="H27" s="815"/>
      <c r="I27" s="815"/>
      <c r="J27" s="815"/>
      <c r="K27" s="815"/>
      <c r="L27" s="815"/>
      <c r="M27" s="815"/>
      <c r="N27" s="815"/>
      <c r="O27" s="815"/>
      <c r="P27" s="816"/>
      <c r="Q27" s="159"/>
    </row>
    <row r="28" spans="1:17" ht="112">
      <c r="A28" s="499"/>
      <c r="B28" s="500"/>
      <c r="C28" s="500"/>
      <c r="D28" s="500"/>
      <c r="E28" s="500"/>
      <c r="F28" s="500"/>
      <c r="G28" s="500"/>
      <c r="H28" s="500"/>
      <c r="I28" s="500"/>
      <c r="J28" s="500"/>
      <c r="K28" s="500"/>
      <c r="L28" s="500"/>
      <c r="M28" s="500"/>
      <c r="N28" s="500"/>
      <c r="O28" s="500"/>
      <c r="P28" s="501"/>
      <c r="Q28" s="140" t="s">
        <v>583</v>
      </c>
    </row>
    <row r="29" spans="1:17">
      <c r="A29" s="178" t="s">
        <v>600</v>
      </c>
      <c r="B29" s="179"/>
      <c r="C29" s="179"/>
      <c r="D29" s="179"/>
      <c r="E29" s="179"/>
      <c r="F29" s="179"/>
      <c r="G29" s="179"/>
      <c r="H29" s="179"/>
      <c r="I29" s="179"/>
      <c r="J29" s="179"/>
      <c r="K29" s="179"/>
      <c r="L29" s="179"/>
      <c r="M29" s="179"/>
      <c r="N29" s="179"/>
      <c r="O29" s="179"/>
      <c r="P29" s="179"/>
      <c r="Q29" s="159"/>
    </row>
    <row r="30" spans="1:17">
      <c r="A30" s="664" t="s">
        <v>888</v>
      </c>
      <c r="B30" s="665"/>
      <c r="C30" s="665"/>
      <c r="D30" s="665"/>
      <c r="E30" s="665"/>
      <c r="F30" s="665"/>
      <c r="G30" s="665"/>
      <c r="H30" s="665"/>
      <c r="I30" s="665"/>
      <c r="J30" s="665"/>
      <c r="K30" s="665"/>
      <c r="L30" s="665"/>
      <c r="M30" s="665"/>
      <c r="N30" s="665"/>
      <c r="O30" s="665"/>
      <c r="P30" s="666"/>
      <c r="Q30" s="159"/>
    </row>
    <row r="31" spans="1:17">
      <c r="A31" s="823" t="s">
        <v>650</v>
      </c>
      <c r="B31" s="824"/>
      <c r="C31" s="88"/>
      <c r="D31" s="88"/>
      <c r="E31" s="88"/>
      <c r="F31" s="88"/>
      <c r="G31" s="88"/>
      <c r="H31" s="88"/>
      <c r="I31" s="88"/>
      <c r="J31" s="88"/>
      <c r="K31" s="88"/>
      <c r="L31" s="88"/>
      <c r="M31" s="88"/>
      <c r="N31" s="88"/>
      <c r="O31" s="88"/>
      <c r="P31" s="89"/>
      <c r="Q31" s="159"/>
    </row>
    <row r="32" spans="1:17">
      <c r="A32" s="760" t="s">
        <v>651</v>
      </c>
      <c r="B32" s="761"/>
      <c r="C32" s="761"/>
      <c r="D32" s="761"/>
      <c r="E32" s="761"/>
      <c r="F32" s="761"/>
      <c r="G32" s="761"/>
      <c r="H32" s="761"/>
      <c r="I32" s="761"/>
      <c r="J32" s="761"/>
      <c r="K32" s="761"/>
      <c r="L32" s="761"/>
      <c r="M32" s="761"/>
      <c r="N32" s="761"/>
      <c r="O32" s="761"/>
      <c r="P32" s="762"/>
      <c r="Q32" s="159"/>
    </row>
    <row r="33" spans="1:17">
      <c r="A33" s="658" t="s">
        <v>652</v>
      </c>
      <c r="B33" s="658"/>
      <c r="C33" s="658"/>
      <c r="D33" s="658"/>
      <c r="E33" s="88"/>
      <c r="F33" s="88"/>
      <c r="G33" s="88"/>
      <c r="H33" s="88"/>
      <c r="I33" s="88"/>
      <c r="J33" s="88"/>
      <c r="K33" s="88"/>
      <c r="L33" s="88"/>
      <c r="M33" s="88"/>
      <c r="N33" s="88"/>
      <c r="O33" s="88"/>
      <c r="P33" s="89"/>
      <c r="Q33" s="159"/>
    </row>
    <row r="34" spans="1:17">
      <c r="A34" s="760" t="s">
        <v>889</v>
      </c>
      <c r="B34" s="761"/>
      <c r="C34" s="761"/>
      <c r="D34" s="761"/>
      <c r="E34" s="761"/>
      <c r="F34" s="761"/>
      <c r="G34" s="761"/>
      <c r="H34" s="761"/>
      <c r="I34" s="761"/>
      <c r="J34" s="761"/>
      <c r="K34" s="761"/>
      <c r="L34" s="761"/>
      <c r="M34" s="761"/>
      <c r="N34" s="761"/>
      <c r="O34" s="761"/>
      <c r="P34" s="762"/>
      <c r="Q34" s="159"/>
    </row>
    <row r="35" spans="1:17">
      <c r="A35" s="658" t="s">
        <v>653</v>
      </c>
      <c r="B35" s="658"/>
      <c r="C35" s="658"/>
      <c r="D35" s="658"/>
      <c r="E35" s="88"/>
      <c r="F35" s="88"/>
      <c r="G35" s="88"/>
      <c r="H35" s="88"/>
      <c r="I35" s="88"/>
      <c r="J35" s="88"/>
      <c r="K35" s="88"/>
      <c r="L35" s="88"/>
      <c r="M35" s="88"/>
      <c r="N35" s="88"/>
      <c r="O35" s="88"/>
      <c r="P35" s="89"/>
      <c r="Q35" s="159"/>
    </row>
    <row r="36" spans="1:17">
      <c r="A36" s="760" t="s">
        <v>890</v>
      </c>
      <c r="B36" s="761"/>
      <c r="C36" s="761"/>
      <c r="D36" s="761"/>
      <c r="E36" s="761"/>
      <c r="F36" s="761"/>
      <c r="G36" s="761"/>
      <c r="H36" s="761"/>
      <c r="I36" s="761"/>
      <c r="J36" s="761"/>
      <c r="K36" s="761"/>
      <c r="L36" s="761"/>
      <c r="M36" s="761"/>
      <c r="N36" s="761"/>
      <c r="O36" s="761"/>
      <c r="P36" s="762"/>
      <c r="Q36" s="159"/>
    </row>
    <row r="37" spans="1:17">
      <c r="A37" s="760" t="s">
        <v>891</v>
      </c>
      <c r="B37" s="761"/>
      <c r="C37" s="761"/>
      <c r="D37" s="761"/>
      <c r="E37" s="761"/>
      <c r="F37" s="761"/>
      <c r="G37" s="761"/>
      <c r="H37" s="761"/>
      <c r="I37" s="761"/>
      <c r="J37" s="761"/>
      <c r="K37" s="761"/>
      <c r="L37" s="761"/>
      <c r="M37" s="761"/>
      <c r="N37" s="761"/>
      <c r="O37" s="761"/>
      <c r="P37" s="762"/>
      <c r="Q37" s="159"/>
    </row>
    <row r="38" spans="1:17">
      <c r="A38" s="760" t="s">
        <v>892</v>
      </c>
      <c r="B38" s="761"/>
      <c r="C38" s="761"/>
      <c r="D38" s="761"/>
      <c r="E38" s="761"/>
      <c r="F38" s="761"/>
      <c r="G38" s="761"/>
      <c r="H38" s="761"/>
      <c r="I38" s="761"/>
      <c r="J38" s="761"/>
      <c r="K38" s="761"/>
      <c r="L38" s="761"/>
      <c r="M38" s="761"/>
      <c r="N38" s="761"/>
      <c r="O38" s="761"/>
      <c r="P38" s="762"/>
      <c r="Q38" s="159"/>
    </row>
    <row r="39" spans="1:17">
      <c r="A39" s="662" t="s">
        <v>654</v>
      </c>
      <c r="B39" s="820"/>
      <c r="C39" s="820"/>
      <c r="D39" s="820"/>
      <c r="E39" s="820"/>
      <c r="F39" s="820"/>
      <c r="G39" s="820"/>
      <c r="H39" s="820"/>
      <c r="I39" s="820"/>
      <c r="J39" s="820"/>
      <c r="K39" s="288"/>
      <c r="L39" s="288"/>
      <c r="M39" s="288"/>
      <c r="N39" s="288"/>
      <c r="O39" s="288"/>
      <c r="P39" s="289"/>
      <c r="Q39" s="159"/>
    </row>
    <row r="40" spans="1:17">
      <c r="A40" s="760" t="s">
        <v>893</v>
      </c>
      <c r="B40" s="761"/>
      <c r="C40" s="761"/>
      <c r="D40" s="761"/>
      <c r="E40" s="761"/>
      <c r="F40" s="761"/>
      <c r="G40" s="761"/>
      <c r="H40" s="761"/>
      <c r="I40" s="761"/>
      <c r="J40" s="761"/>
      <c r="K40" s="761"/>
      <c r="L40" s="761"/>
      <c r="M40" s="761"/>
      <c r="N40" s="761"/>
      <c r="O40" s="761"/>
      <c r="P40" s="762"/>
      <c r="Q40" s="159"/>
    </row>
    <row r="41" spans="1:17">
      <c r="A41" s="821" t="s">
        <v>655</v>
      </c>
      <c r="B41" s="822"/>
      <c r="C41" s="822"/>
      <c r="D41" s="822"/>
      <c r="E41" s="822"/>
      <c r="F41" s="822"/>
      <c r="G41" s="822"/>
      <c r="H41" s="182"/>
      <c r="I41" s="182"/>
      <c r="J41" s="182"/>
      <c r="K41" s="182"/>
      <c r="L41" s="182"/>
      <c r="M41" s="182"/>
      <c r="N41" s="182"/>
      <c r="O41" s="182"/>
      <c r="P41" s="183"/>
      <c r="Q41" s="159"/>
    </row>
  </sheetData>
  <mergeCells count="39">
    <mergeCell ref="A6:B6"/>
    <mergeCell ref="E6:P6"/>
    <mergeCell ref="A1:P1"/>
    <mergeCell ref="A2:P2"/>
    <mergeCell ref="A3:P3"/>
    <mergeCell ref="A4:P4"/>
    <mergeCell ref="A5:P5"/>
    <mergeCell ref="A22:E22"/>
    <mergeCell ref="A7:B7"/>
    <mergeCell ref="E7:P7"/>
    <mergeCell ref="A8:P8"/>
    <mergeCell ref="A9:D9"/>
    <mergeCell ref="A10:P10"/>
    <mergeCell ref="A11:E11"/>
    <mergeCell ref="F11:O11"/>
    <mergeCell ref="P11:P14"/>
    <mergeCell ref="A12:E12"/>
    <mergeCell ref="A13:E13"/>
    <mergeCell ref="F13:O13"/>
    <mergeCell ref="A14:E14"/>
    <mergeCell ref="A15:P15"/>
    <mergeCell ref="A16:B16"/>
    <mergeCell ref="F16:O16"/>
    <mergeCell ref="A36:P36"/>
    <mergeCell ref="A23:E23"/>
    <mergeCell ref="F23:P23"/>
    <mergeCell ref="A27:P27"/>
    <mergeCell ref="A28:P28"/>
    <mergeCell ref="A30:P30"/>
    <mergeCell ref="A31:B31"/>
    <mergeCell ref="A32:P32"/>
    <mergeCell ref="A33:D33"/>
    <mergeCell ref="A34:P34"/>
    <mergeCell ref="A35:D35"/>
    <mergeCell ref="A37:P37"/>
    <mergeCell ref="A38:P38"/>
    <mergeCell ref="A39:J39"/>
    <mergeCell ref="A40:P40"/>
    <mergeCell ref="A41:G41"/>
  </mergeCells>
  <hyperlinks>
    <hyperlink ref="A9" r:id="rId1" display="https://mhc.jncc.gov.uk/biotopes/jnccmncr00000198" xr:uid="{3A32CCB2-7C92-4C4C-A519-906A20085A75}"/>
    <hyperlink ref="A31" r:id="rId2" display="https://mhc.jncc.gov.uk/media/1009/sacfor.pdf" xr:uid="{50F37CE2-7FC1-4854-A5AD-F9EE2603F81D}"/>
    <hyperlink ref="A41" r:id="rId3" display="https://www.researchgate.net/publication/344340540_A_European_Threshold_Value_and_Assessment_Method_for_Macro_Litter_on_Coastlines" xr:uid="{BC184D90-E672-4EAA-9446-ED1B89AF8556}"/>
    <hyperlink ref="Q1" location="'SELECTING CONDITION SHEET'!A1" display="Return to ‘Selecting condition sheet’ tab" xr:uid="{10F99690-EB48-4E97-8D31-F8E563C1FC5B}"/>
    <hyperlink ref="A33" r:id="rId4" display="https://www.nonnativespecies.org/assets/UK_Marine_NIS_priority_list_2020-1.pdf" xr:uid="{BA3E816A-07BA-43FC-A113-37F808975EBD}"/>
    <hyperlink ref="A35" r:id="rId5" display="https://www.nonnativespecies.org/resources-and-projects/marine-pathways-group/" xr:uid="{C494A2D6-6E18-4207-AE04-DD71EC3941A2}"/>
    <hyperlink ref="A39" r:id="rId6" display="https://www.researchgate.net/publication/311165147_Marine_anthropogenic_litter_on_British_beaches_A_10-year_nationwide_assessment_using_citizen_science_data" xr:uid="{3ECD9517-B2EA-427F-A798-B9B86A8B313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55" zoomScaleNormal="55" workbookViewId="0">
      <pane ySplit="1" topLeftCell="A14" activePane="bottomLeft" state="frozen"/>
      <selection activeCell="A12" sqref="A12"/>
      <selection pane="bottomLeft" activeCell="G25" sqref="G25:O25"/>
    </sheetView>
  </sheetViews>
  <sheetFormatPr defaultColWidth="8.7265625" defaultRowHeight="14"/>
  <cols>
    <col min="1" max="1" width="3.26953125" style="130" customWidth="1"/>
    <col min="2" max="2" width="20.26953125" style="130" customWidth="1"/>
    <col min="3" max="3" width="28.26953125" style="130" customWidth="1"/>
    <col min="4" max="5" width="22.7265625" style="130" customWidth="1"/>
    <col min="6" max="6" width="6.453125" style="130" customWidth="1"/>
    <col min="7" max="7" width="6.1796875" style="130" customWidth="1"/>
    <col min="8" max="9" width="6.453125" style="130" customWidth="1"/>
    <col min="10" max="10" width="6.1796875" style="130" customWidth="1"/>
    <col min="11" max="11" width="6" style="130" customWidth="1"/>
    <col min="12" max="12" width="6.26953125" style="130" customWidth="1"/>
    <col min="13" max="13" width="6.54296875" style="130" customWidth="1"/>
    <col min="14" max="15" width="6.453125" style="130" customWidth="1"/>
    <col min="16" max="16" width="13.54296875" style="130" customWidth="1"/>
    <col min="17" max="17" width="36.1796875" style="130" customWidth="1"/>
    <col min="18" max="16384" width="8.7265625" style="130"/>
  </cols>
  <sheetData>
    <row r="1" spans="1:19" ht="20.25" customHeight="1">
      <c r="A1" s="464" t="s">
        <v>899</v>
      </c>
      <c r="B1" s="465"/>
      <c r="C1" s="465"/>
      <c r="D1" s="465"/>
      <c r="E1" s="465"/>
      <c r="F1" s="465"/>
      <c r="G1" s="465"/>
      <c r="H1" s="465"/>
      <c r="I1" s="465"/>
      <c r="J1" s="465"/>
      <c r="K1" s="465"/>
      <c r="L1" s="465"/>
      <c r="M1" s="465"/>
      <c r="N1" s="465"/>
      <c r="O1" s="465"/>
      <c r="P1" s="466"/>
      <c r="Q1" s="90" t="s">
        <v>557</v>
      </c>
    </row>
    <row r="2" spans="1:19" ht="19.5" customHeight="1">
      <c r="A2" s="467" t="s">
        <v>900</v>
      </c>
      <c r="B2" s="468"/>
      <c r="C2" s="468"/>
      <c r="D2" s="468"/>
      <c r="E2" s="468"/>
      <c r="F2" s="468"/>
      <c r="G2" s="468"/>
      <c r="H2" s="468"/>
      <c r="I2" s="468"/>
      <c r="J2" s="468"/>
      <c r="K2" s="468"/>
      <c r="L2" s="468"/>
      <c r="M2" s="468"/>
      <c r="N2" s="468"/>
      <c r="O2" s="468"/>
      <c r="P2" s="469"/>
      <c r="R2" s="185"/>
      <c r="S2" s="185"/>
    </row>
    <row r="3" spans="1:19" ht="50.25" customHeight="1">
      <c r="A3" s="470" t="s">
        <v>901</v>
      </c>
      <c r="B3" s="471"/>
      <c r="C3" s="471"/>
      <c r="D3" s="471"/>
      <c r="E3" s="471"/>
      <c r="F3" s="471"/>
      <c r="G3" s="471"/>
      <c r="H3" s="471"/>
      <c r="I3" s="471"/>
      <c r="J3" s="471"/>
      <c r="K3" s="471"/>
      <c r="L3" s="471"/>
      <c r="M3" s="471"/>
      <c r="N3" s="471"/>
      <c r="O3" s="471"/>
      <c r="P3" s="472"/>
      <c r="R3" s="185"/>
      <c r="S3" s="185"/>
    </row>
    <row r="4" spans="1:19" s="107" customFormat="1" ht="53.25" customHeight="1">
      <c r="A4" s="654" t="s">
        <v>601</v>
      </c>
      <c r="B4" s="684"/>
      <c r="C4" s="20"/>
      <c r="D4" s="66" t="s">
        <v>562</v>
      </c>
      <c r="E4" s="711"/>
      <c r="F4" s="712"/>
      <c r="G4" s="712"/>
      <c r="H4" s="712"/>
      <c r="I4" s="712"/>
      <c r="J4" s="712"/>
      <c r="K4" s="712"/>
      <c r="L4" s="712"/>
      <c r="M4" s="712"/>
      <c r="N4" s="712"/>
      <c r="O4" s="712"/>
      <c r="P4" s="713"/>
      <c r="R4" s="142"/>
      <c r="S4" s="142"/>
    </row>
    <row r="5" spans="1:19" ht="78" customHeight="1">
      <c r="A5" s="496" t="s">
        <v>564</v>
      </c>
      <c r="B5" s="498"/>
      <c r="C5" s="55"/>
      <c r="D5" s="152" t="s">
        <v>563</v>
      </c>
      <c r="E5" s="711"/>
      <c r="F5" s="712"/>
      <c r="G5" s="712"/>
      <c r="H5" s="712"/>
      <c r="I5" s="712"/>
      <c r="J5" s="712"/>
      <c r="K5" s="712"/>
      <c r="L5" s="712"/>
      <c r="M5" s="712"/>
      <c r="N5" s="712"/>
      <c r="O5" s="712"/>
      <c r="P5" s="713"/>
      <c r="R5" s="185"/>
      <c r="S5" s="185"/>
    </row>
    <row r="6" spans="1:19" ht="20.149999999999999" customHeight="1">
      <c r="A6" s="777" t="s">
        <v>560</v>
      </c>
      <c r="B6" s="778"/>
      <c r="C6" s="778"/>
      <c r="D6" s="778"/>
      <c r="E6" s="778"/>
      <c r="F6" s="778"/>
      <c r="G6" s="778"/>
      <c r="H6" s="778"/>
      <c r="I6" s="778"/>
      <c r="J6" s="778"/>
      <c r="K6" s="778"/>
      <c r="L6" s="778"/>
      <c r="M6" s="778"/>
      <c r="N6" s="778"/>
      <c r="O6" s="778"/>
      <c r="P6" s="779"/>
      <c r="R6" s="185"/>
      <c r="S6" s="185"/>
    </row>
    <row r="7" spans="1:19" s="107" customFormat="1" ht="84">
      <c r="A7" s="476"/>
      <c r="B7" s="477"/>
      <c r="C7" s="477"/>
      <c r="D7" s="477"/>
      <c r="E7" s="477"/>
      <c r="F7" s="477"/>
      <c r="G7" s="477"/>
      <c r="H7" s="477"/>
      <c r="I7" s="477"/>
      <c r="J7" s="477"/>
      <c r="K7" s="477"/>
      <c r="L7" s="477"/>
      <c r="M7" s="477"/>
      <c r="N7" s="477"/>
      <c r="O7" s="477"/>
      <c r="P7" s="478"/>
      <c r="Q7" s="142" t="s">
        <v>574</v>
      </c>
      <c r="R7" s="142"/>
      <c r="S7" s="142"/>
    </row>
    <row r="8" spans="1:19" s="107" customFormat="1" ht="18" customHeight="1">
      <c r="A8" s="479" t="s">
        <v>902</v>
      </c>
      <c r="B8" s="480"/>
      <c r="C8" s="480"/>
      <c r="D8" s="480"/>
      <c r="E8" s="480"/>
      <c r="F8" s="480"/>
      <c r="G8" s="480"/>
      <c r="H8" s="480"/>
      <c r="I8" s="480"/>
      <c r="J8" s="480"/>
      <c r="K8" s="480"/>
      <c r="L8" s="480"/>
      <c r="M8" s="480"/>
      <c r="N8" s="480"/>
      <c r="O8" s="480"/>
      <c r="P8" s="481"/>
    </row>
    <row r="9" spans="1:19" ht="20.149999999999999" customHeight="1">
      <c r="A9" s="489" t="s">
        <v>609</v>
      </c>
      <c r="B9" s="490"/>
      <c r="C9" s="490"/>
      <c r="D9" s="490"/>
      <c r="E9" s="490"/>
      <c r="F9" s="490"/>
      <c r="G9" s="490"/>
      <c r="H9" s="490"/>
      <c r="I9" s="490"/>
      <c r="J9" s="490"/>
      <c r="K9" s="490"/>
      <c r="L9" s="490"/>
      <c r="M9" s="490"/>
      <c r="N9" s="490"/>
      <c r="O9" s="490"/>
      <c r="P9" s="491"/>
    </row>
    <row r="10" spans="1:19" ht="31.5" customHeight="1">
      <c r="A10" s="674" t="s">
        <v>919</v>
      </c>
      <c r="B10" s="675"/>
      <c r="C10" s="675"/>
      <c r="D10" s="675"/>
      <c r="E10" s="676"/>
      <c r="F10" s="654" t="s">
        <v>566</v>
      </c>
      <c r="G10" s="655"/>
      <c r="H10" s="655"/>
      <c r="I10" s="655"/>
      <c r="J10" s="655"/>
      <c r="K10" s="655"/>
      <c r="L10" s="655"/>
      <c r="M10" s="655"/>
      <c r="N10" s="655"/>
      <c r="O10" s="684"/>
      <c r="P10" s="190"/>
    </row>
    <row r="11" spans="1:19" ht="28.5" customHeight="1">
      <c r="A11" s="678" t="s">
        <v>920</v>
      </c>
      <c r="B11" s="679"/>
      <c r="C11" s="679"/>
      <c r="D11" s="679"/>
      <c r="E11" s="680"/>
      <c r="F11" s="20"/>
      <c r="G11" s="20"/>
      <c r="H11" s="20"/>
      <c r="I11" s="20"/>
      <c r="J11" s="20"/>
      <c r="K11" s="20"/>
      <c r="L11" s="20"/>
      <c r="M11" s="20"/>
      <c r="N11" s="20"/>
      <c r="O11" s="20"/>
      <c r="P11" s="191"/>
    </row>
    <row r="12" spans="1:19" ht="16.5" customHeight="1">
      <c r="A12" s="678" t="s">
        <v>921</v>
      </c>
      <c r="B12" s="679"/>
      <c r="C12" s="679"/>
      <c r="D12" s="679"/>
      <c r="E12" s="680"/>
      <c r="F12" s="654" t="s">
        <v>565</v>
      </c>
      <c r="G12" s="655"/>
      <c r="H12" s="655"/>
      <c r="I12" s="655"/>
      <c r="J12" s="655"/>
      <c r="K12" s="655"/>
      <c r="L12" s="655"/>
      <c r="M12" s="655"/>
      <c r="N12" s="655"/>
      <c r="O12" s="684"/>
      <c r="P12" s="191"/>
    </row>
    <row r="13" spans="1:19" ht="43.5" customHeight="1">
      <c r="A13" s="681" t="s">
        <v>922</v>
      </c>
      <c r="B13" s="682"/>
      <c r="C13" s="682"/>
      <c r="D13" s="682"/>
      <c r="E13" s="683"/>
      <c r="F13" s="20"/>
      <c r="G13" s="20"/>
      <c r="H13" s="20"/>
      <c r="I13" s="20"/>
      <c r="J13" s="20"/>
      <c r="K13" s="20"/>
      <c r="L13" s="20"/>
      <c r="M13" s="20"/>
      <c r="N13" s="20"/>
      <c r="O13" s="20"/>
      <c r="P13" s="192"/>
    </row>
    <row r="14" spans="1:19">
      <c r="A14" s="492" t="s">
        <v>567</v>
      </c>
      <c r="B14" s="493"/>
      <c r="C14" s="493"/>
      <c r="D14" s="493"/>
      <c r="E14" s="493"/>
      <c r="F14" s="493"/>
      <c r="G14" s="493"/>
      <c r="H14" s="493"/>
      <c r="I14" s="493"/>
      <c r="J14" s="493"/>
      <c r="K14" s="493"/>
      <c r="L14" s="493"/>
      <c r="M14" s="493"/>
      <c r="N14" s="493"/>
      <c r="O14" s="493"/>
      <c r="P14" s="493"/>
    </row>
    <row r="15" spans="1:19" s="107" customFormat="1" ht="44.25" customHeight="1">
      <c r="A15" s="71" t="s">
        <v>610</v>
      </c>
      <c r="B15" s="72"/>
      <c r="C15" s="73" t="s">
        <v>611</v>
      </c>
      <c r="D15" s="73" t="s">
        <v>612</v>
      </c>
      <c r="E15" s="73" t="s">
        <v>613</v>
      </c>
      <c r="F15" s="638" t="s">
        <v>614</v>
      </c>
      <c r="G15" s="639"/>
      <c r="H15" s="639"/>
      <c r="I15" s="639"/>
      <c r="J15" s="639"/>
      <c r="K15" s="639"/>
      <c r="L15" s="639"/>
      <c r="M15" s="639"/>
      <c r="N15" s="639"/>
      <c r="O15" s="640"/>
      <c r="P15" s="74" t="s">
        <v>569</v>
      </c>
    </row>
    <row r="16" spans="1:19" s="107" customFormat="1" ht="98">
      <c r="A16" s="75" t="s">
        <v>570</v>
      </c>
      <c r="B16" s="75" t="s">
        <v>672</v>
      </c>
      <c r="C16" s="80" t="s">
        <v>903</v>
      </c>
      <c r="D16" s="81" t="s">
        <v>674</v>
      </c>
      <c r="E16" s="82" t="s">
        <v>702</v>
      </c>
      <c r="F16" s="20">
        <v>0</v>
      </c>
      <c r="G16" s="20">
        <v>0</v>
      </c>
      <c r="H16" s="20">
        <v>0</v>
      </c>
      <c r="I16" s="20">
        <v>0</v>
      </c>
      <c r="J16" s="20">
        <v>0</v>
      </c>
      <c r="K16" s="20">
        <v>0</v>
      </c>
      <c r="L16" s="20">
        <v>0</v>
      </c>
      <c r="M16" s="20">
        <v>0</v>
      </c>
      <c r="N16" s="20">
        <v>0</v>
      </c>
      <c r="O16" s="20">
        <v>0</v>
      </c>
      <c r="P16" s="20"/>
    </row>
    <row r="17" spans="1:17" s="107" customFormat="1" ht="182">
      <c r="A17" s="75" t="s">
        <v>572</v>
      </c>
      <c r="B17" s="79" t="s">
        <v>615</v>
      </c>
      <c r="C17" s="76" t="s">
        <v>874</v>
      </c>
      <c r="D17" s="77" t="s">
        <v>875</v>
      </c>
      <c r="E17" s="78" t="s">
        <v>904</v>
      </c>
      <c r="F17" s="20">
        <v>0</v>
      </c>
      <c r="G17" s="20">
        <v>0</v>
      </c>
      <c r="H17" s="20">
        <v>0</v>
      </c>
      <c r="I17" s="20">
        <v>0</v>
      </c>
      <c r="J17" s="20">
        <v>0</v>
      </c>
      <c r="K17" s="20">
        <v>0</v>
      </c>
      <c r="L17" s="20">
        <v>0</v>
      </c>
      <c r="M17" s="20">
        <v>0</v>
      </c>
      <c r="N17" s="20">
        <v>0</v>
      </c>
      <c r="O17" s="20">
        <v>0</v>
      </c>
      <c r="P17" s="20"/>
    </row>
    <row r="18" spans="1:17" s="107" customFormat="1" ht="128.5">
      <c r="A18" s="75" t="s">
        <v>575</v>
      </c>
      <c r="B18" s="79" t="s">
        <v>619</v>
      </c>
      <c r="C18" s="76" t="s">
        <v>905</v>
      </c>
      <c r="D18" s="77" t="s">
        <v>906</v>
      </c>
      <c r="E18" s="78" t="s">
        <v>907</v>
      </c>
      <c r="F18" s="20">
        <v>0</v>
      </c>
      <c r="G18" s="20">
        <v>0</v>
      </c>
      <c r="H18" s="20">
        <v>0</v>
      </c>
      <c r="I18" s="20">
        <v>0</v>
      </c>
      <c r="J18" s="20">
        <v>0</v>
      </c>
      <c r="K18" s="20">
        <v>0</v>
      </c>
      <c r="L18" s="20">
        <v>0</v>
      </c>
      <c r="M18" s="20">
        <v>0</v>
      </c>
      <c r="N18" s="20">
        <v>0</v>
      </c>
      <c r="O18" s="20">
        <v>0</v>
      </c>
      <c r="P18" s="20"/>
    </row>
    <row r="19" spans="1:17" s="107" customFormat="1" ht="159">
      <c r="A19" s="75" t="s">
        <v>577</v>
      </c>
      <c r="B19" s="75" t="s">
        <v>626</v>
      </c>
      <c r="C19" s="80" t="s">
        <v>908</v>
      </c>
      <c r="D19" s="81" t="s">
        <v>909</v>
      </c>
      <c r="E19" s="82" t="s">
        <v>910</v>
      </c>
      <c r="F19" s="20">
        <v>0</v>
      </c>
      <c r="G19" s="20">
        <v>0</v>
      </c>
      <c r="H19" s="20">
        <v>0</v>
      </c>
      <c r="I19" s="20">
        <v>0</v>
      </c>
      <c r="J19" s="20">
        <v>0</v>
      </c>
      <c r="K19" s="20">
        <v>0</v>
      </c>
      <c r="L19" s="20">
        <v>0</v>
      </c>
      <c r="M19" s="20">
        <v>0</v>
      </c>
      <c r="N19" s="20">
        <v>0</v>
      </c>
      <c r="O19" s="20">
        <v>0</v>
      </c>
      <c r="P19" s="20"/>
    </row>
    <row r="20" spans="1:17" s="107" customFormat="1" ht="86.25" customHeight="1">
      <c r="A20" s="75" t="s">
        <v>579</v>
      </c>
      <c r="B20" s="75" t="s">
        <v>911</v>
      </c>
      <c r="C20" s="80" t="s">
        <v>912</v>
      </c>
      <c r="D20" s="81" t="s">
        <v>913</v>
      </c>
      <c r="E20" s="82" t="s">
        <v>914</v>
      </c>
      <c r="F20" s="20">
        <v>0</v>
      </c>
      <c r="G20" s="20">
        <v>0</v>
      </c>
      <c r="H20" s="20">
        <v>0</v>
      </c>
      <c r="I20" s="20">
        <v>0</v>
      </c>
      <c r="J20" s="20">
        <v>0</v>
      </c>
      <c r="K20" s="20">
        <v>0</v>
      </c>
      <c r="L20" s="20">
        <v>0</v>
      </c>
      <c r="M20" s="20">
        <v>0</v>
      </c>
      <c r="N20" s="20">
        <v>0</v>
      </c>
      <c r="O20" s="20">
        <v>0</v>
      </c>
      <c r="P20" s="20"/>
    </row>
    <row r="21" spans="1:17" s="107" customFormat="1" ht="21.75" customHeight="1">
      <c r="A21" s="632" t="s">
        <v>884</v>
      </c>
      <c r="B21" s="633"/>
      <c r="C21" s="633"/>
      <c r="D21" s="633"/>
      <c r="E21" s="634"/>
      <c r="F21" s="116">
        <f>SUM(F16:F20)</f>
        <v>0</v>
      </c>
      <c r="G21" s="116">
        <f t="shared" ref="G21:O21" si="0">SUM(G16:G20)</f>
        <v>0</v>
      </c>
      <c r="H21" s="116">
        <f t="shared" si="0"/>
        <v>0</v>
      </c>
      <c r="I21" s="116">
        <f t="shared" si="0"/>
        <v>0</v>
      </c>
      <c r="J21" s="116">
        <f t="shared" si="0"/>
        <v>0</v>
      </c>
      <c r="K21" s="116">
        <f t="shared" si="0"/>
        <v>0</v>
      </c>
      <c r="L21" s="116">
        <f t="shared" si="0"/>
        <v>0</v>
      </c>
      <c r="M21" s="116">
        <f t="shared" si="0"/>
        <v>0</v>
      </c>
      <c r="N21" s="116">
        <f t="shared" si="0"/>
        <v>0</v>
      </c>
      <c r="O21" s="116">
        <f t="shared" si="0"/>
        <v>0</v>
      </c>
      <c r="P21" s="116"/>
    </row>
    <row r="22" spans="1:17" s="129" customFormat="1" ht="15" customHeight="1">
      <c r="A22" s="670" t="s">
        <v>645</v>
      </c>
      <c r="B22" s="670"/>
      <c r="C22" s="670"/>
      <c r="D22" s="670"/>
      <c r="E22" s="670"/>
      <c r="F22" s="670" t="s">
        <v>646</v>
      </c>
      <c r="G22" s="670"/>
      <c r="H22" s="670"/>
      <c r="I22" s="670"/>
      <c r="J22" s="670"/>
      <c r="K22" s="670"/>
      <c r="L22" s="670"/>
      <c r="M22" s="670"/>
      <c r="N22" s="670"/>
      <c r="O22" s="670"/>
      <c r="P22" s="670"/>
    </row>
    <row r="23" spans="1:17" s="107" customFormat="1" ht="21" customHeight="1">
      <c r="A23" s="104" t="s">
        <v>923</v>
      </c>
      <c r="B23" s="105"/>
      <c r="C23" s="105"/>
      <c r="D23" s="105"/>
      <c r="E23" s="105"/>
      <c r="F23" s="20" t="str">
        <f>IF(F21&gt;11,"Yes","No")</f>
        <v>No</v>
      </c>
      <c r="G23" s="20" t="str">
        <f t="shared" ref="G23:O23" si="1">IF(G21&gt;11,"Yes","No")</f>
        <v>No</v>
      </c>
      <c r="H23" s="20" t="str">
        <f t="shared" si="1"/>
        <v>No</v>
      </c>
      <c r="I23" s="20" t="str">
        <f t="shared" si="1"/>
        <v>No</v>
      </c>
      <c r="J23" s="20" t="str">
        <f t="shared" si="1"/>
        <v>No</v>
      </c>
      <c r="K23" s="20" t="str">
        <f t="shared" si="1"/>
        <v>No</v>
      </c>
      <c r="L23" s="20" t="str">
        <f t="shared" si="1"/>
        <v>No</v>
      </c>
      <c r="M23" s="20" t="str">
        <f t="shared" si="1"/>
        <v>No</v>
      </c>
      <c r="N23" s="20" t="str">
        <f t="shared" si="1"/>
        <v>No</v>
      </c>
      <c r="O23" s="20" t="str">
        <f t="shared" si="1"/>
        <v>No</v>
      </c>
      <c r="P23" s="20"/>
    </row>
    <row r="24" spans="1:17" s="107" customFormat="1" ht="21.75" customHeight="1">
      <c r="A24" s="106" t="s">
        <v>924</v>
      </c>
      <c r="F24" s="20" t="str">
        <f>IF(AND(F21&lt;12, F21&gt;7),"Yes","No")</f>
        <v>No</v>
      </c>
      <c r="G24" s="20" t="str">
        <f t="shared" ref="G24:O24" si="2">IF(AND(G21&lt;12, G21&gt;7),"Yes","No")</f>
        <v>No</v>
      </c>
      <c r="H24" s="20" t="str">
        <f t="shared" si="2"/>
        <v>No</v>
      </c>
      <c r="I24" s="20" t="str">
        <f t="shared" si="2"/>
        <v>No</v>
      </c>
      <c r="J24" s="20" t="str">
        <f t="shared" si="2"/>
        <v>No</v>
      </c>
      <c r="K24" s="20" t="str">
        <f t="shared" si="2"/>
        <v>No</v>
      </c>
      <c r="L24" s="20" t="str">
        <f t="shared" si="2"/>
        <v>No</v>
      </c>
      <c r="M24" s="20" t="str">
        <f t="shared" si="2"/>
        <v>No</v>
      </c>
      <c r="N24" s="20" t="str">
        <f t="shared" si="2"/>
        <v>No</v>
      </c>
      <c r="O24" s="20" t="str">
        <f t="shared" si="2"/>
        <v>No</v>
      </c>
      <c r="P24" s="20"/>
    </row>
    <row r="25" spans="1:17" s="107" customFormat="1" ht="21.75" customHeight="1">
      <c r="A25" s="108" t="s">
        <v>925</v>
      </c>
      <c r="B25" s="109"/>
      <c r="C25" s="109"/>
      <c r="D25" s="109"/>
      <c r="E25" s="109"/>
      <c r="F25" s="20" t="str">
        <f>IF(AND(F21&lt;8),"Yes","No")</f>
        <v>Yes</v>
      </c>
      <c r="G25" s="20" t="str">
        <f t="shared" ref="G25:O25" si="3">IF(AND(G21&lt;8),"Yes","No")</f>
        <v>Yes</v>
      </c>
      <c r="H25" s="20" t="str">
        <f t="shared" si="3"/>
        <v>Yes</v>
      </c>
      <c r="I25" s="20" t="str">
        <f t="shared" si="3"/>
        <v>Yes</v>
      </c>
      <c r="J25" s="20" t="str">
        <f t="shared" si="3"/>
        <v>Yes</v>
      </c>
      <c r="K25" s="20" t="str">
        <f t="shared" si="3"/>
        <v>Yes</v>
      </c>
      <c r="L25" s="20" t="str">
        <f t="shared" si="3"/>
        <v>Yes</v>
      </c>
      <c r="M25" s="20" t="str">
        <f t="shared" si="3"/>
        <v>Yes</v>
      </c>
      <c r="N25" s="20" t="str">
        <f t="shared" si="3"/>
        <v>Yes</v>
      </c>
      <c r="O25" s="20" t="str">
        <f t="shared" si="3"/>
        <v>Yes</v>
      </c>
      <c r="P25" s="20"/>
    </row>
    <row r="26" spans="1:17">
      <c r="A26" s="635" t="s">
        <v>599</v>
      </c>
      <c r="B26" s="636"/>
      <c r="C26" s="636"/>
      <c r="D26" s="636"/>
      <c r="E26" s="636"/>
      <c r="F26" s="636"/>
      <c r="G26" s="636"/>
      <c r="H26" s="636"/>
      <c r="I26" s="636"/>
      <c r="J26" s="636"/>
      <c r="K26" s="636"/>
      <c r="L26" s="636"/>
      <c r="M26" s="636"/>
      <c r="N26" s="636"/>
      <c r="O26" s="636"/>
      <c r="P26" s="637"/>
    </row>
    <row r="27" spans="1:17" ht="98">
      <c r="A27" s="499"/>
      <c r="B27" s="500"/>
      <c r="C27" s="500"/>
      <c r="D27" s="500"/>
      <c r="E27" s="500"/>
      <c r="F27" s="500"/>
      <c r="G27" s="500"/>
      <c r="H27" s="500"/>
      <c r="I27" s="500"/>
      <c r="J27" s="500"/>
      <c r="K27" s="500"/>
      <c r="L27" s="500"/>
      <c r="M27" s="500"/>
      <c r="N27" s="500"/>
      <c r="O27" s="500"/>
      <c r="P27" s="501"/>
      <c r="Q27" s="185" t="s">
        <v>586</v>
      </c>
    </row>
    <row r="28" spans="1:17" s="129" customFormat="1">
      <c r="A28" s="188" t="s">
        <v>600</v>
      </c>
      <c r="B28" s="189"/>
      <c r="C28" s="189"/>
      <c r="D28" s="189"/>
      <c r="E28" s="189"/>
      <c r="F28" s="189"/>
      <c r="G28" s="189"/>
      <c r="H28" s="189"/>
      <c r="I28" s="189"/>
      <c r="J28" s="189"/>
      <c r="K28" s="189"/>
      <c r="L28" s="189"/>
      <c r="M28" s="189"/>
      <c r="N28" s="189"/>
      <c r="O28" s="189"/>
      <c r="P28" s="189"/>
    </row>
    <row r="29" spans="1:17" ht="31.5" customHeight="1">
      <c r="A29" s="664" t="s">
        <v>915</v>
      </c>
      <c r="B29" s="665"/>
      <c r="C29" s="665"/>
      <c r="D29" s="665"/>
      <c r="E29" s="665"/>
      <c r="F29" s="665"/>
      <c r="G29" s="665"/>
      <c r="H29" s="665"/>
      <c r="I29" s="665"/>
      <c r="J29" s="665"/>
      <c r="K29" s="665"/>
      <c r="L29" s="665"/>
      <c r="M29" s="665"/>
      <c r="N29" s="665"/>
      <c r="O29" s="665"/>
      <c r="P29" s="666"/>
    </row>
    <row r="30" spans="1:17">
      <c r="A30" s="512" t="s">
        <v>650</v>
      </c>
      <c r="B30" s="513"/>
      <c r="C30" s="111"/>
      <c r="D30" s="111"/>
      <c r="E30" s="111"/>
      <c r="F30" s="111"/>
      <c r="G30" s="111"/>
      <c r="H30" s="111"/>
      <c r="I30" s="111"/>
      <c r="J30" s="111"/>
      <c r="K30" s="111"/>
      <c r="L30" s="111"/>
      <c r="M30" s="111"/>
      <c r="N30" s="111"/>
      <c r="O30" s="111"/>
      <c r="P30" s="112"/>
    </row>
    <row r="31" spans="1:17">
      <c r="A31" s="760" t="s">
        <v>651</v>
      </c>
      <c r="B31" s="761"/>
      <c r="C31" s="761"/>
      <c r="D31" s="761"/>
      <c r="E31" s="761"/>
      <c r="F31" s="761"/>
      <c r="G31" s="761"/>
      <c r="H31" s="761"/>
      <c r="I31" s="761"/>
      <c r="J31" s="761"/>
      <c r="K31" s="761"/>
      <c r="L31" s="761"/>
      <c r="M31" s="761"/>
      <c r="N31" s="761"/>
      <c r="O31" s="761"/>
      <c r="P31" s="762"/>
    </row>
    <row r="32" spans="1:17">
      <c r="A32" s="658" t="s">
        <v>652</v>
      </c>
      <c r="B32" s="658"/>
      <c r="C32" s="658"/>
      <c r="D32" s="658"/>
      <c r="E32" s="111"/>
      <c r="F32" s="111"/>
      <c r="G32" s="111"/>
      <c r="H32" s="111"/>
      <c r="I32" s="111"/>
      <c r="J32" s="111"/>
      <c r="K32" s="111"/>
      <c r="L32" s="111"/>
      <c r="M32" s="111"/>
      <c r="N32" s="111"/>
      <c r="O32" s="111"/>
      <c r="P32" s="112"/>
    </row>
    <row r="33" spans="1:16">
      <c r="A33" s="760" t="s">
        <v>889</v>
      </c>
      <c r="B33" s="761"/>
      <c r="C33" s="761"/>
      <c r="D33" s="761"/>
      <c r="E33" s="761"/>
      <c r="F33" s="761"/>
      <c r="G33" s="761"/>
      <c r="H33" s="761"/>
      <c r="I33" s="761"/>
      <c r="J33" s="761"/>
      <c r="K33" s="761"/>
      <c r="L33" s="761"/>
      <c r="M33" s="761"/>
      <c r="N33" s="761"/>
      <c r="O33" s="761"/>
      <c r="P33" s="762"/>
    </row>
    <row r="34" spans="1:16">
      <c r="A34" s="658" t="s">
        <v>653</v>
      </c>
      <c r="B34" s="658"/>
      <c r="C34" s="658"/>
      <c r="D34" s="111"/>
      <c r="E34" s="111"/>
      <c r="F34" s="111"/>
      <c r="G34" s="111"/>
      <c r="H34" s="111"/>
      <c r="I34" s="111"/>
      <c r="J34" s="111"/>
      <c r="K34" s="111"/>
      <c r="L34" s="111"/>
      <c r="M34" s="111"/>
      <c r="N34" s="111"/>
      <c r="O34" s="111"/>
      <c r="P34" s="112"/>
    </row>
    <row r="35" spans="1:16" ht="118.5" customHeight="1">
      <c r="A35" s="760" t="s">
        <v>916</v>
      </c>
      <c r="B35" s="761"/>
      <c r="C35" s="761"/>
      <c r="D35" s="761"/>
      <c r="E35" s="761"/>
      <c r="F35" s="761"/>
      <c r="G35" s="761"/>
      <c r="H35" s="761"/>
      <c r="I35" s="761"/>
      <c r="J35" s="761"/>
      <c r="K35" s="761"/>
      <c r="L35" s="761"/>
      <c r="M35" s="761"/>
      <c r="N35" s="761"/>
      <c r="O35" s="761"/>
      <c r="P35" s="762"/>
    </row>
    <row r="36" spans="1:16" ht="143.25" customHeight="1">
      <c r="A36" s="760" t="s">
        <v>926</v>
      </c>
      <c r="B36" s="761"/>
      <c r="C36" s="761"/>
      <c r="D36" s="761"/>
      <c r="E36" s="761"/>
      <c r="F36" s="761"/>
      <c r="G36" s="761"/>
      <c r="H36" s="761"/>
      <c r="I36" s="761"/>
      <c r="J36" s="761"/>
      <c r="K36" s="761"/>
      <c r="L36" s="761"/>
      <c r="M36" s="761"/>
      <c r="N36" s="761"/>
      <c r="O36" s="761"/>
      <c r="P36" s="762"/>
    </row>
    <row r="37" spans="1:16">
      <c r="A37" s="662" t="s">
        <v>654</v>
      </c>
      <c r="B37" s="820"/>
      <c r="C37" s="820"/>
      <c r="D37" s="820"/>
      <c r="E37" s="820"/>
      <c r="F37" s="820"/>
      <c r="G37" s="820"/>
      <c r="H37" s="820"/>
      <c r="I37" s="820"/>
      <c r="J37" s="820"/>
      <c r="K37" s="114"/>
      <c r="L37" s="114"/>
      <c r="M37" s="114"/>
      <c r="N37" s="114"/>
      <c r="O37" s="114"/>
      <c r="P37" s="115"/>
    </row>
    <row r="38" spans="1:16" ht="59.25" customHeight="1">
      <c r="A38" s="760" t="s">
        <v>917</v>
      </c>
      <c r="B38" s="761"/>
      <c r="C38" s="761"/>
      <c r="D38" s="761"/>
      <c r="E38" s="761"/>
      <c r="F38" s="761"/>
      <c r="G38" s="761"/>
      <c r="H38" s="761"/>
      <c r="I38" s="761"/>
      <c r="J38" s="761"/>
      <c r="K38" s="761"/>
      <c r="L38" s="761"/>
      <c r="M38" s="761"/>
      <c r="N38" s="761"/>
      <c r="O38" s="761"/>
      <c r="P38" s="762"/>
    </row>
    <row r="39" spans="1:16">
      <c r="A39" s="755" t="s">
        <v>918</v>
      </c>
      <c r="B39" s="756"/>
      <c r="C39" s="756"/>
      <c r="D39" s="756"/>
      <c r="E39" s="756"/>
      <c r="F39" s="756"/>
      <c r="G39" s="756"/>
      <c r="H39" s="193"/>
      <c r="I39" s="193"/>
      <c r="J39" s="193"/>
      <c r="K39" s="193"/>
      <c r="L39" s="193"/>
      <c r="M39" s="193"/>
      <c r="N39" s="193"/>
      <c r="O39" s="193"/>
      <c r="P39" s="194"/>
    </row>
    <row r="40" spans="1:16">
      <c r="A40" s="114"/>
      <c r="B40" s="114"/>
      <c r="C40" s="114"/>
      <c r="D40" s="114"/>
      <c r="E40" s="114"/>
      <c r="F40" s="114"/>
      <c r="G40" s="114"/>
      <c r="H40" s="114"/>
      <c r="I40" s="114"/>
      <c r="J40" s="114"/>
      <c r="K40" s="114"/>
      <c r="L40" s="114"/>
      <c r="M40" s="114"/>
      <c r="N40" s="114"/>
      <c r="O40" s="114"/>
      <c r="P40" s="114"/>
    </row>
    <row r="41" spans="1:16">
      <c r="A41" s="114"/>
      <c r="B41" s="114"/>
      <c r="C41" s="114"/>
      <c r="D41" s="114"/>
      <c r="E41" s="114"/>
      <c r="F41" s="114"/>
      <c r="G41" s="114"/>
      <c r="H41" s="114"/>
      <c r="I41" s="114"/>
      <c r="J41" s="114"/>
      <c r="K41" s="114"/>
      <c r="L41" s="114"/>
      <c r="M41" s="114"/>
      <c r="N41" s="114"/>
      <c r="O41" s="114"/>
      <c r="P41" s="114"/>
    </row>
    <row r="42" spans="1:16">
      <c r="A42" s="114"/>
      <c r="B42" s="114"/>
      <c r="C42" s="114"/>
      <c r="D42" s="114"/>
      <c r="E42" s="114"/>
      <c r="F42" s="114"/>
      <c r="G42" s="114"/>
      <c r="H42" s="114"/>
      <c r="I42" s="114"/>
      <c r="J42" s="114"/>
      <c r="K42" s="114"/>
      <c r="L42" s="114"/>
      <c r="M42" s="114"/>
      <c r="N42" s="114"/>
      <c r="O42" s="114"/>
      <c r="P42" s="114"/>
    </row>
    <row r="43" spans="1:16">
      <c r="A43" s="114"/>
      <c r="B43" s="114"/>
      <c r="C43" s="114"/>
      <c r="D43" s="114"/>
      <c r="E43" s="114"/>
      <c r="F43" s="114"/>
      <c r="G43" s="114"/>
      <c r="H43" s="114"/>
      <c r="I43" s="114"/>
      <c r="J43" s="114"/>
      <c r="K43" s="114"/>
      <c r="L43" s="114"/>
      <c r="M43" s="114"/>
      <c r="N43" s="114"/>
      <c r="O43" s="114"/>
      <c r="P43" s="114"/>
    </row>
    <row r="44" spans="1:16">
      <c r="A44" s="114"/>
      <c r="B44" s="114"/>
      <c r="C44" s="114"/>
      <c r="D44" s="114"/>
      <c r="E44" s="114"/>
      <c r="F44" s="114"/>
      <c r="G44" s="114"/>
      <c r="H44" s="114"/>
      <c r="I44" s="114"/>
      <c r="J44" s="114"/>
      <c r="K44" s="114"/>
      <c r="L44" s="114"/>
      <c r="M44" s="114"/>
      <c r="N44" s="114"/>
      <c r="O44" s="114"/>
      <c r="P44" s="114"/>
    </row>
    <row r="45" spans="1:16">
      <c r="A45" s="114"/>
      <c r="B45" s="114"/>
      <c r="C45" s="114"/>
      <c r="D45" s="114"/>
      <c r="E45" s="114"/>
      <c r="F45" s="114"/>
      <c r="G45" s="114"/>
      <c r="H45" s="114"/>
      <c r="I45" s="114"/>
      <c r="J45" s="114"/>
      <c r="K45" s="114"/>
      <c r="L45" s="114"/>
      <c r="M45" s="114"/>
      <c r="N45" s="114"/>
      <c r="O45" s="114"/>
      <c r="P45" s="114"/>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55" zoomScaleNormal="55" workbookViewId="0">
      <pane ySplit="1" topLeftCell="A18" activePane="bottomLeft" state="frozen"/>
      <selection activeCell="A12" sqref="A12"/>
      <selection pane="bottomLeft" activeCell="F17" sqref="F17:O21"/>
    </sheetView>
  </sheetViews>
  <sheetFormatPr defaultColWidth="8.7265625" defaultRowHeight="14"/>
  <cols>
    <col min="1" max="1" width="3.26953125" style="130" customWidth="1"/>
    <col min="2" max="2" width="21.54296875" style="130" customWidth="1"/>
    <col min="3" max="3" width="27.453125" style="130" customWidth="1"/>
    <col min="4" max="5" width="22.7265625" style="130" customWidth="1"/>
    <col min="6" max="6" width="8.1796875" style="130" customWidth="1"/>
    <col min="7" max="7" width="8" style="130" customWidth="1"/>
    <col min="8" max="8" width="7.7265625" style="130" customWidth="1"/>
    <col min="9" max="9" width="8.1796875" style="130" customWidth="1"/>
    <col min="10" max="10" width="7.81640625" style="130" customWidth="1"/>
    <col min="11" max="11" width="8" style="130" customWidth="1"/>
    <col min="12" max="12" width="8.1796875" style="130" customWidth="1"/>
    <col min="13" max="14" width="8" style="130" customWidth="1"/>
    <col min="15" max="15" width="7.7265625" style="130" customWidth="1"/>
    <col min="16" max="16" width="17.453125" style="130" customWidth="1"/>
    <col min="17" max="17" width="37" style="130" customWidth="1"/>
    <col min="18" max="16384" width="8.7265625" style="130"/>
  </cols>
  <sheetData>
    <row r="1" spans="1:21" ht="14.5">
      <c r="A1" s="464" t="s">
        <v>927</v>
      </c>
      <c r="B1" s="465"/>
      <c r="C1" s="465"/>
      <c r="D1" s="465"/>
      <c r="E1" s="465"/>
      <c r="F1" s="465"/>
      <c r="G1" s="465"/>
      <c r="H1" s="465"/>
      <c r="I1" s="465"/>
      <c r="J1" s="465"/>
      <c r="K1" s="465"/>
      <c r="L1" s="465"/>
      <c r="M1" s="465"/>
      <c r="N1" s="465"/>
      <c r="O1" s="465"/>
      <c r="P1" s="466"/>
      <c r="Q1" s="90" t="s">
        <v>557</v>
      </c>
    </row>
    <row r="2" spans="1:21" ht="15" customHeight="1">
      <c r="A2" s="467" t="s">
        <v>851</v>
      </c>
      <c r="B2" s="468"/>
      <c r="C2" s="468"/>
      <c r="D2" s="468"/>
      <c r="E2" s="468"/>
      <c r="F2" s="468"/>
      <c r="G2" s="468"/>
      <c r="H2" s="468"/>
      <c r="I2" s="468"/>
      <c r="J2" s="468"/>
      <c r="K2" s="468"/>
      <c r="L2" s="468"/>
      <c r="M2" s="468"/>
      <c r="N2" s="468"/>
      <c r="O2" s="468"/>
      <c r="P2" s="469"/>
      <c r="R2" s="185"/>
      <c r="S2" s="185"/>
      <c r="T2" s="185"/>
      <c r="U2" s="185"/>
    </row>
    <row r="3" spans="1:21" ht="49" customHeight="1">
      <c r="A3" s="470" t="s">
        <v>940</v>
      </c>
      <c r="B3" s="471"/>
      <c r="C3" s="471"/>
      <c r="D3" s="471"/>
      <c r="E3" s="471"/>
      <c r="F3" s="471"/>
      <c r="G3" s="471"/>
      <c r="H3" s="471"/>
      <c r="I3" s="471"/>
      <c r="J3" s="471"/>
      <c r="K3" s="471"/>
      <c r="L3" s="471"/>
      <c r="M3" s="471"/>
      <c r="N3" s="471"/>
      <c r="O3" s="471"/>
      <c r="P3" s="472"/>
      <c r="R3" s="185"/>
      <c r="S3" s="185"/>
      <c r="T3" s="185"/>
      <c r="U3" s="185"/>
    </row>
    <row r="4" spans="1:21" ht="47.25" customHeight="1">
      <c r="A4" s="654" t="s">
        <v>601</v>
      </c>
      <c r="B4" s="684"/>
      <c r="C4" s="20"/>
      <c r="D4" s="66" t="s">
        <v>562</v>
      </c>
      <c r="E4" s="711"/>
      <c r="F4" s="712"/>
      <c r="G4" s="712"/>
      <c r="H4" s="712"/>
      <c r="I4" s="712"/>
      <c r="J4" s="712"/>
      <c r="K4" s="712"/>
      <c r="L4" s="712"/>
      <c r="M4" s="712"/>
      <c r="N4" s="712"/>
      <c r="O4" s="712"/>
      <c r="P4" s="713"/>
      <c r="R4" s="185"/>
      <c r="S4" s="185"/>
      <c r="T4" s="185"/>
      <c r="U4" s="185"/>
    </row>
    <row r="5" spans="1:21" ht="86.25" customHeight="1">
      <c r="A5" s="496" t="s">
        <v>563</v>
      </c>
      <c r="B5" s="498"/>
      <c r="C5" s="55"/>
      <c r="D5" s="152" t="s">
        <v>564</v>
      </c>
      <c r="E5" s="711"/>
      <c r="F5" s="712"/>
      <c r="G5" s="712"/>
      <c r="H5" s="712"/>
      <c r="I5" s="712"/>
      <c r="J5" s="712"/>
      <c r="K5" s="712"/>
      <c r="L5" s="712"/>
      <c r="M5" s="712"/>
      <c r="N5" s="712"/>
      <c r="O5" s="712"/>
      <c r="P5" s="713"/>
      <c r="Q5" s="185" t="s">
        <v>722</v>
      </c>
      <c r="R5" s="185"/>
      <c r="S5" s="185"/>
      <c r="T5" s="185"/>
      <c r="U5" s="185"/>
    </row>
    <row r="6" spans="1:21" ht="14.25" customHeight="1">
      <c r="A6" s="467" t="s">
        <v>560</v>
      </c>
      <c r="B6" s="468"/>
      <c r="C6" s="468"/>
      <c r="D6" s="468"/>
      <c r="E6" s="468"/>
      <c r="F6" s="468"/>
      <c r="G6" s="468"/>
      <c r="H6" s="468"/>
      <c r="I6" s="468"/>
      <c r="J6" s="468"/>
      <c r="K6" s="468"/>
      <c r="L6" s="468"/>
      <c r="M6" s="468"/>
      <c r="N6" s="468"/>
      <c r="O6" s="468"/>
      <c r="P6" s="469"/>
      <c r="R6" s="185"/>
      <c r="S6" s="185"/>
      <c r="T6" s="185"/>
      <c r="U6" s="185"/>
    </row>
    <row r="7" spans="1:21" ht="61.5" customHeight="1">
      <c r="A7" s="476"/>
      <c r="B7" s="477"/>
      <c r="C7" s="477"/>
      <c r="D7" s="477"/>
      <c r="E7" s="477"/>
      <c r="F7" s="477"/>
      <c r="G7" s="477"/>
      <c r="H7" s="477"/>
      <c r="I7" s="477"/>
      <c r="J7" s="477"/>
      <c r="K7" s="477"/>
      <c r="L7" s="477"/>
      <c r="M7" s="477"/>
      <c r="N7" s="477"/>
      <c r="O7" s="477"/>
      <c r="P7" s="478"/>
      <c r="Q7" s="185" t="s">
        <v>574</v>
      </c>
      <c r="R7" s="185"/>
      <c r="S7" s="185"/>
      <c r="T7" s="185"/>
      <c r="U7" s="185"/>
    </row>
    <row r="8" spans="1:21" ht="14.25" customHeight="1">
      <c r="A8" s="857" t="s">
        <v>869</v>
      </c>
      <c r="B8" s="858"/>
      <c r="C8" s="858"/>
      <c r="D8" s="858"/>
      <c r="E8" s="858"/>
      <c r="F8" s="858"/>
      <c r="G8" s="858"/>
      <c r="H8" s="858"/>
      <c r="I8" s="858"/>
      <c r="J8" s="858"/>
      <c r="K8" s="858"/>
      <c r="L8" s="858"/>
      <c r="M8" s="858"/>
      <c r="N8" s="858"/>
      <c r="O8" s="858"/>
      <c r="P8" s="859"/>
    </row>
    <row r="9" spans="1:21" ht="16.5" customHeight="1">
      <c r="A9" s="860" t="s">
        <v>928</v>
      </c>
      <c r="B9" s="861"/>
      <c r="C9" s="861"/>
      <c r="D9" s="196"/>
      <c r="E9" s="196"/>
      <c r="F9" s="196"/>
      <c r="G9" s="196"/>
      <c r="H9" s="196"/>
      <c r="I9" s="196"/>
      <c r="J9" s="196"/>
      <c r="K9" s="196"/>
      <c r="L9" s="196"/>
      <c r="M9" s="196"/>
      <c r="N9" s="196"/>
      <c r="O9" s="196"/>
      <c r="P9" s="197"/>
    </row>
    <row r="10" spans="1:21" ht="17.25" customHeight="1">
      <c r="A10" s="489" t="s">
        <v>609</v>
      </c>
      <c r="B10" s="490"/>
      <c r="C10" s="490"/>
      <c r="D10" s="490"/>
      <c r="E10" s="490"/>
      <c r="F10" s="490"/>
      <c r="G10" s="490"/>
      <c r="H10" s="490"/>
      <c r="I10" s="490"/>
      <c r="J10" s="490"/>
      <c r="K10" s="490"/>
      <c r="L10" s="490"/>
      <c r="M10" s="490"/>
      <c r="N10" s="490"/>
      <c r="O10" s="490"/>
      <c r="P10" s="491"/>
    </row>
    <row r="11" spans="1:21" ht="45" customHeight="1">
      <c r="A11" s="674" t="s">
        <v>941</v>
      </c>
      <c r="B11" s="675"/>
      <c r="C11" s="675"/>
      <c r="D11" s="675"/>
      <c r="E11" s="676"/>
      <c r="F11" s="654" t="s">
        <v>566</v>
      </c>
      <c r="G11" s="655"/>
      <c r="H11" s="655"/>
      <c r="I11" s="655"/>
      <c r="J11" s="655"/>
      <c r="K11" s="655"/>
      <c r="L11" s="655"/>
      <c r="M11" s="655"/>
      <c r="N11" s="655"/>
      <c r="O11" s="684"/>
      <c r="P11" s="667"/>
      <c r="R11" s="185"/>
      <c r="S11" s="185"/>
    </row>
    <row r="12" spans="1:21" ht="45" customHeight="1">
      <c r="A12" s="678" t="s">
        <v>895</v>
      </c>
      <c r="B12" s="679"/>
      <c r="C12" s="679"/>
      <c r="D12" s="679"/>
      <c r="E12" s="680"/>
      <c r="F12" s="20"/>
      <c r="G12" s="20"/>
      <c r="H12" s="20"/>
      <c r="I12" s="20"/>
      <c r="J12" s="20"/>
      <c r="K12" s="20"/>
      <c r="L12" s="20"/>
      <c r="M12" s="20"/>
      <c r="N12" s="20"/>
      <c r="O12" s="20"/>
      <c r="P12" s="668"/>
      <c r="R12" s="185"/>
      <c r="S12" s="185"/>
    </row>
    <row r="13" spans="1:21" ht="32.25" customHeight="1">
      <c r="A13" s="678" t="s">
        <v>896</v>
      </c>
      <c r="B13" s="679"/>
      <c r="C13" s="679"/>
      <c r="D13" s="679"/>
      <c r="E13" s="680"/>
      <c r="F13" s="654" t="s">
        <v>565</v>
      </c>
      <c r="G13" s="655"/>
      <c r="H13" s="655"/>
      <c r="I13" s="655"/>
      <c r="J13" s="655"/>
      <c r="K13" s="655"/>
      <c r="L13" s="655"/>
      <c r="M13" s="655"/>
      <c r="N13" s="655"/>
      <c r="O13" s="684"/>
      <c r="P13" s="668"/>
      <c r="R13" s="185"/>
      <c r="S13" s="185"/>
    </row>
    <row r="14" spans="1:21" ht="60" customHeight="1">
      <c r="A14" s="681" t="s">
        <v>942</v>
      </c>
      <c r="B14" s="682"/>
      <c r="C14" s="682"/>
      <c r="D14" s="682"/>
      <c r="E14" s="683"/>
      <c r="F14" s="20"/>
      <c r="G14" s="20"/>
      <c r="H14" s="20"/>
      <c r="I14" s="20"/>
      <c r="J14" s="20"/>
      <c r="K14" s="20"/>
      <c r="L14" s="20"/>
      <c r="M14" s="20"/>
      <c r="N14" s="20"/>
      <c r="O14" s="20"/>
      <c r="P14" s="669"/>
      <c r="R14" s="185"/>
      <c r="S14" s="185"/>
    </row>
    <row r="15" spans="1:21" ht="21.65" customHeight="1">
      <c r="A15" s="492" t="s">
        <v>567</v>
      </c>
      <c r="B15" s="493"/>
      <c r="C15" s="493"/>
      <c r="D15" s="493"/>
      <c r="E15" s="493"/>
      <c r="F15" s="493"/>
      <c r="G15" s="493"/>
      <c r="H15" s="493"/>
      <c r="I15" s="493"/>
      <c r="J15" s="493"/>
      <c r="K15" s="493"/>
      <c r="L15" s="493"/>
      <c r="M15" s="493"/>
      <c r="N15" s="493"/>
      <c r="O15" s="493"/>
      <c r="P15" s="493"/>
    </row>
    <row r="16" spans="1:21" ht="34.5" customHeight="1">
      <c r="A16" s="71" t="s">
        <v>610</v>
      </c>
      <c r="B16" s="72"/>
      <c r="C16" s="73" t="s">
        <v>611</v>
      </c>
      <c r="D16" s="74" t="s">
        <v>612</v>
      </c>
      <c r="E16" s="73" t="s">
        <v>613</v>
      </c>
      <c r="F16" s="638" t="s">
        <v>614</v>
      </c>
      <c r="G16" s="639"/>
      <c r="H16" s="639"/>
      <c r="I16" s="639"/>
      <c r="J16" s="639"/>
      <c r="K16" s="639"/>
      <c r="L16" s="639"/>
      <c r="M16" s="639"/>
      <c r="N16" s="639"/>
      <c r="O16" s="640"/>
      <c r="P16" s="74" t="s">
        <v>569</v>
      </c>
    </row>
    <row r="17" spans="1:19" s="107" customFormat="1" ht="98">
      <c r="A17" s="75" t="s">
        <v>570</v>
      </c>
      <c r="B17" s="75" t="s">
        <v>672</v>
      </c>
      <c r="C17" s="80" t="s">
        <v>903</v>
      </c>
      <c r="D17" s="81" t="s">
        <v>872</v>
      </c>
      <c r="E17" s="82" t="s">
        <v>873</v>
      </c>
      <c r="F17" s="20">
        <v>0</v>
      </c>
      <c r="G17" s="20">
        <v>0</v>
      </c>
      <c r="H17" s="20">
        <v>0</v>
      </c>
      <c r="I17" s="20">
        <v>0</v>
      </c>
      <c r="J17" s="20">
        <v>0</v>
      </c>
      <c r="K17" s="20">
        <v>0</v>
      </c>
      <c r="L17" s="20">
        <v>0</v>
      </c>
      <c r="M17" s="20">
        <v>0</v>
      </c>
      <c r="N17" s="20">
        <v>0</v>
      </c>
      <c r="O17" s="20">
        <v>0</v>
      </c>
      <c r="P17" s="20"/>
    </row>
    <row r="18" spans="1:19" s="107" customFormat="1" ht="210">
      <c r="A18" s="75" t="s">
        <v>572</v>
      </c>
      <c r="B18" s="75" t="s">
        <v>615</v>
      </c>
      <c r="C18" s="76" t="s">
        <v>874</v>
      </c>
      <c r="D18" s="77" t="s">
        <v>929</v>
      </c>
      <c r="E18" s="78" t="s">
        <v>943</v>
      </c>
      <c r="F18" s="20">
        <v>0</v>
      </c>
      <c r="G18" s="20">
        <v>0</v>
      </c>
      <c r="H18" s="20">
        <v>0</v>
      </c>
      <c r="I18" s="20">
        <v>0</v>
      </c>
      <c r="J18" s="20">
        <v>0</v>
      </c>
      <c r="K18" s="20">
        <v>0</v>
      </c>
      <c r="L18" s="20">
        <v>0</v>
      </c>
      <c r="M18" s="20">
        <v>0</v>
      </c>
      <c r="N18" s="20">
        <v>0</v>
      </c>
      <c r="O18" s="20">
        <v>0</v>
      </c>
      <c r="P18" s="20"/>
      <c r="Q18" s="142" t="s">
        <v>944</v>
      </c>
    </row>
    <row r="19" spans="1:19" s="107" customFormat="1" ht="128.5">
      <c r="A19" s="75" t="s">
        <v>575</v>
      </c>
      <c r="B19" s="79" t="s">
        <v>619</v>
      </c>
      <c r="C19" s="76" t="s">
        <v>905</v>
      </c>
      <c r="D19" s="77" t="s">
        <v>930</v>
      </c>
      <c r="E19" s="78" t="s">
        <v>931</v>
      </c>
      <c r="F19" s="20">
        <v>0</v>
      </c>
      <c r="G19" s="20">
        <v>0</v>
      </c>
      <c r="H19" s="20">
        <v>0</v>
      </c>
      <c r="I19" s="20">
        <v>0</v>
      </c>
      <c r="J19" s="20">
        <v>0</v>
      </c>
      <c r="K19" s="20">
        <v>0</v>
      </c>
      <c r="L19" s="20">
        <v>0</v>
      </c>
      <c r="M19" s="20">
        <v>0</v>
      </c>
      <c r="N19" s="20">
        <v>0</v>
      </c>
      <c r="O19" s="20">
        <v>0</v>
      </c>
      <c r="P19" s="20"/>
    </row>
    <row r="20" spans="1:19" s="107" customFormat="1" ht="126">
      <c r="A20" s="75" t="s">
        <v>577</v>
      </c>
      <c r="B20" s="79" t="s">
        <v>622</v>
      </c>
      <c r="C20" s="80" t="s">
        <v>623</v>
      </c>
      <c r="D20" s="81" t="s">
        <v>624</v>
      </c>
      <c r="E20" s="82" t="s">
        <v>625</v>
      </c>
      <c r="F20" s="20">
        <v>0</v>
      </c>
      <c r="G20" s="20">
        <v>0</v>
      </c>
      <c r="H20" s="20">
        <v>0</v>
      </c>
      <c r="I20" s="20">
        <v>0</v>
      </c>
      <c r="J20" s="20">
        <v>0</v>
      </c>
      <c r="K20" s="20">
        <v>0</v>
      </c>
      <c r="L20" s="20">
        <v>0</v>
      </c>
      <c r="M20" s="20">
        <v>0</v>
      </c>
      <c r="N20" s="20">
        <v>0</v>
      </c>
      <c r="O20" s="20">
        <v>0</v>
      </c>
      <c r="P20" s="20"/>
    </row>
    <row r="21" spans="1:19" s="107" customFormat="1" ht="159">
      <c r="A21" s="75" t="s">
        <v>579</v>
      </c>
      <c r="B21" s="75" t="s">
        <v>626</v>
      </c>
      <c r="C21" s="80" t="s">
        <v>908</v>
      </c>
      <c r="D21" s="81" t="s">
        <v>909</v>
      </c>
      <c r="E21" s="82" t="s">
        <v>932</v>
      </c>
      <c r="F21" s="20">
        <v>0</v>
      </c>
      <c r="G21" s="20">
        <v>0</v>
      </c>
      <c r="H21" s="20">
        <v>0</v>
      </c>
      <c r="I21" s="20">
        <v>0</v>
      </c>
      <c r="J21" s="20">
        <v>0</v>
      </c>
      <c r="K21" s="20">
        <v>0</v>
      </c>
      <c r="L21" s="20">
        <v>0</v>
      </c>
      <c r="M21" s="20">
        <v>0</v>
      </c>
      <c r="N21" s="20">
        <v>0</v>
      </c>
      <c r="O21" s="20">
        <v>0</v>
      </c>
      <c r="P21" s="20"/>
      <c r="R21" s="142"/>
      <c r="S21" s="142"/>
    </row>
    <row r="22" spans="1:19" ht="23.25" customHeight="1">
      <c r="A22" s="632" t="s">
        <v>884</v>
      </c>
      <c r="B22" s="633"/>
      <c r="C22" s="633"/>
      <c r="D22" s="633"/>
      <c r="E22" s="634"/>
      <c r="F22" s="116">
        <f>SUM(F17:F21)</f>
        <v>0</v>
      </c>
      <c r="G22" s="116">
        <f t="shared" ref="G22:O22" si="0">SUM(G17:G21)</f>
        <v>0</v>
      </c>
      <c r="H22" s="116">
        <f t="shared" si="0"/>
        <v>0</v>
      </c>
      <c r="I22" s="116">
        <f t="shared" si="0"/>
        <v>0</v>
      </c>
      <c r="J22" s="116">
        <f t="shared" si="0"/>
        <v>0</v>
      </c>
      <c r="K22" s="116">
        <f t="shared" si="0"/>
        <v>0</v>
      </c>
      <c r="L22" s="116">
        <f t="shared" si="0"/>
        <v>0</v>
      </c>
      <c r="M22" s="116">
        <f t="shared" si="0"/>
        <v>0</v>
      </c>
      <c r="N22" s="116">
        <f t="shared" si="0"/>
        <v>0</v>
      </c>
      <c r="O22" s="116">
        <f t="shared" si="0"/>
        <v>0</v>
      </c>
      <c r="P22" s="116"/>
    </row>
    <row r="23" spans="1:19" s="129" customFormat="1" ht="18" customHeight="1">
      <c r="A23" s="670" t="s">
        <v>645</v>
      </c>
      <c r="B23" s="670"/>
      <c r="C23" s="670"/>
      <c r="D23" s="670"/>
      <c r="E23" s="670"/>
      <c r="F23" s="670" t="s">
        <v>646</v>
      </c>
      <c r="G23" s="670"/>
      <c r="H23" s="670"/>
      <c r="I23" s="670"/>
      <c r="J23" s="670"/>
      <c r="K23" s="670"/>
      <c r="L23" s="670"/>
      <c r="M23" s="670"/>
      <c r="N23" s="670"/>
      <c r="O23" s="670"/>
      <c r="P23" s="670"/>
    </row>
    <row r="24" spans="1:19" s="107" customFormat="1" ht="19.5" customHeight="1">
      <c r="A24" s="865" t="s">
        <v>934</v>
      </c>
      <c r="B24" s="866"/>
      <c r="C24" s="866"/>
      <c r="D24" s="866"/>
      <c r="E24" s="866"/>
      <c r="F24" s="20" t="str">
        <f>IF(F22&gt;11,"Yes","No")</f>
        <v>No</v>
      </c>
      <c r="G24" s="20" t="str">
        <f t="shared" ref="G24:O24" si="1">IF(G22&gt;11,"Yes","No")</f>
        <v>No</v>
      </c>
      <c r="H24" s="20" t="str">
        <f t="shared" si="1"/>
        <v>No</v>
      </c>
      <c r="I24" s="20" t="str">
        <f t="shared" si="1"/>
        <v>No</v>
      </c>
      <c r="J24" s="20" t="str">
        <f t="shared" si="1"/>
        <v>No</v>
      </c>
      <c r="K24" s="20" t="str">
        <f t="shared" si="1"/>
        <v>No</v>
      </c>
      <c r="L24" s="20" t="str">
        <f t="shared" si="1"/>
        <v>No</v>
      </c>
      <c r="M24" s="20" t="str">
        <f t="shared" si="1"/>
        <v>No</v>
      </c>
      <c r="N24" s="20" t="str">
        <f t="shared" si="1"/>
        <v>No</v>
      </c>
      <c r="O24" s="20" t="str">
        <f t="shared" si="1"/>
        <v>No</v>
      </c>
      <c r="P24" s="20"/>
    </row>
    <row r="25" spans="1:19" s="107" customFormat="1" ht="21" customHeight="1">
      <c r="A25" s="867" t="s">
        <v>935</v>
      </c>
      <c r="B25" s="868"/>
      <c r="C25" s="868"/>
      <c r="D25" s="868"/>
      <c r="E25" s="868"/>
      <c r="F25" s="20" t="str">
        <f>IF(AND(F22&lt;12, F22&gt;7),"Yes","No")</f>
        <v>No</v>
      </c>
      <c r="G25" s="20" t="str">
        <f t="shared" ref="G25:O25" si="2">IF(AND(G22&lt;12, G22&gt;7),"Yes","No")</f>
        <v>No</v>
      </c>
      <c r="H25" s="20" t="str">
        <f t="shared" si="2"/>
        <v>No</v>
      </c>
      <c r="I25" s="20" t="str">
        <f t="shared" si="2"/>
        <v>No</v>
      </c>
      <c r="J25" s="20" t="str">
        <f t="shared" si="2"/>
        <v>No</v>
      </c>
      <c r="K25" s="20" t="str">
        <f t="shared" si="2"/>
        <v>No</v>
      </c>
      <c r="L25" s="20" t="str">
        <f t="shared" si="2"/>
        <v>No</v>
      </c>
      <c r="M25" s="20" t="str">
        <f t="shared" si="2"/>
        <v>No</v>
      </c>
      <c r="N25" s="20" t="str">
        <f t="shared" si="2"/>
        <v>No</v>
      </c>
      <c r="O25" s="20" t="str">
        <f t="shared" si="2"/>
        <v>No</v>
      </c>
      <c r="P25" s="20"/>
    </row>
    <row r="26" spans="1:19" s="107" customFormat="1" ht="21.75" customHeight="1">
      <c r="A26" s="869" t="s">
        <v>936</v>
      </c>
      <c r="B26" s="870"/>
      <c r="C26" s="870"/>
      <c r="D26" s="870"/>
      <c r="E26" s="870"/>
      <c r="F26" s="20" t="str">
        <f>IF(AND(F22&lt;8),"Yes","No")</f>
        <v>Yes</v>
      </c>
      <c r="G26" s="20" t="str">
        <f t="shared" ref="G26:O26" si="3">IF(AND(G22&lt;8),"Yes","No")</f>
        <v>Yes</v>
      </c>
      <c r="H26" s="20" t="str">
        <f t="shared" si="3"/>
        <v>Yes</v>
      </c>
      <c r="I26" s="20" t="str">
        <f t="shared" si="3"/>
        <v>Yes</v>
      </c>
      <c r="J26" s="20" t="str">
        <f t="shared" si="3"/>
        <v>Yes</v>
      </c>
      <c r="K26" s="20" t="str">
        <f t="shared" si="3"/>
        <v>Yes</v>
      </c>
      <c r="L26" s="20" t="str">
        <f t="shared" si="3"/>
        <v>Yes</v>
      </c>
      <c r="M26" s="20" t="str">
        <f t="shared" si="3"/>
        <v>Yes</v>
      </c>
      <c r="N26" s="20" t="str">
        <f t="shared" si="3"/>
        <v>Yes</v>
      </c>
      <c r="O26" s="20" t="str">
        <f t="shared" si="3"/>
        <v>Yes</v>
      </c>
      <c r="P26" s="20"/>
    </row>
    <row r="27" spans="1:19" s="129" customFormat="1">
      <c r="A27" s="635" t="s">
        <v>599</v>
      </c>
      <c r="B27" s="636"/>
      <c r="C27" s="636"/>
      <c r="D27" s="636"/>
      <c r="E27" s="636"/>
      <c r="F27" s="636"/>
      <c r="G27" s="636"/>
      <c r="H27" s="636"/>
      <c r="I27" s="636"/>
      <c r="J27" s="636"/>
      <c r="K27" s="636"/>
      <c r="L27" s="636"/>
      <c r="M27" s="636"/>
      <c r="N27" s="636"/>
      <c r="O27" s="636"/>
      <c r="P27" s="637"/>
    </row>
    <row r="28" spans="1:19" ht="98">
      <c r="A28" s="711"/>
      <c r="B28" s="712"/>
      <c r="C28" s="712"/>
      <c r="D28" s="712"/>
      <c r="E28" s="712"/>
      <c r="F28" s="712"/>
      <c r="G28" s="712"/>
      <c r="H28" s="712"/>
      <c r="I28" s="712"/>
      <c r="J28" s="712"/>
      <c r="K28" s="712"/>
      <c r="L28" s="712"/>
      <c r="M28" s="712"/>
      <c r="N28" s="712"/>
      <c r="O28" s="712"/>
      <c r="P28" s="713"/>
      <c r="Q28" s="185" t="s">
        <v>586</v>
      </c>
    </row>
    <row r="29" spans="1:19" ht="15" customHeight="1">
      <c r="A29" s="777" t="s">
        <v>600</v>
      </c>
      <c r="B29" s="778"/>
      <c r="C29" s="778"/>
      <c r="D29" s="778"/>
      <c r="E29" s="778"/>
      <c r="F29" s="778"/>
      <c r="G29" s="778"/>
      <c r="H29" s="778"/>
      <c r="I29" s="778"/>
      <c r="J29" s="778"/>
      <c r="K29" s="778"/>
      <c r="L29" s="778"/>
      <c r="M29" s="778"/>
      <c r="N29" s="778"/>
      <c r="O29" s="778"/>
      <c r="P29" s="778"/>
    </row>
    <row r="30" spans="1:19" ht="21" customHeight="1">
      <c r="A30" s="862" t="s">
        <v>937</v>
      </c>
      <c r="B30" s="863"/>
      <c r="C30" s="863"/>
      <c r="D30" s="863"/>
      <c r="E30" s="863"/>
      <c r="F30" s="863"/>
      <c r="G30" s="863"/>
      <c r="H30" s="863"/>
      <c r="I30" s="863"/>
      <c r="J30" s="863"/>
      <c r="K30" s="863"/>
      <c r="L30" s="863"/>
      <c r="M30" s="863"/>
      <c r="N30" s="863"/>
      <c r="O30" s="863"/>
      <c r="P30" s="864"/>
    </row>
    <row r="31" spans="1:19">
      <c r="A31" s="512" t="s">
        <v>650</v>
      </c>
      <c r="B31" s="513"/>
      <c r="C31" s="114"/>
      <c r="D31" s="114"/>
      <c r="E31" s="114"/>
      <c r="F31" s="114"/>
      <c r="G31" s="114"/>
      <c r="H31" s="114"/>
      <c r="I31" s="114"/>
      <c r="J31" s="114"/>
      <c r="K31" s="114"/>
      <c r="L31" s="114"/>
      <c r="M31" s="114"/>
      <c r="N31" s="114"/>
      <c r="O31" s="114"/>
      <c r="P31" s="115"/>
    </row>
    <row r="32" spans="1:19">
      <c r="A32" s="760" t="s">
        <v>651</v>
      </c>
      <c r="B32" s="761"/>
      <c r="C32" s="761"/>
      <c r="D32" s="761"/>
      <c r="E32" s="761"/>
      <c r="F32" s="761"/>
      <c r="G32" s="761"/>
      <c r="H32" s="761"/>
      <c r="I32" s="761"/>
      <c r="J32" s="761"/>
      <c r="K32" s="761"/>
      <c r="L32" s="761"/>
      <c r="M32" s="761"/>
      <c r="N32" s="761"/>
      <c r="O32" s="761"/>
      <c r="P32" s="762"/>
    </row>
    <row r="33" spans="1:16">
      <c r="A33" s="658" t="s">
        <v>652</v>
      </c>
      <c r="B33" s="658"/>
      <c r="C33" s="658"/>
      <c r="D33" s="658"/>
      <c r="E33" s="114"/>
      <c r="F33" s="114"/>
      <c r="G33" s="114"/>
      <c r="H33" s="114"/>
      <c r="I33" s="114"/>
      <c r="J33" s="114"/>
      <c r="K33" s="114"/>
      <c r="L33" s="114"/>
      <c r="M33" s="114"/>
      <c r="N33" s="114"/>
      <c r="O33" s="114"/>
      <c r="P33" s="115"/>
    </row>
    <row r="34" spans="1:16">
      <c r="A34" s="760" t="s">
        <v>938</v>
      </c>
      <c r="B34" s="761"/>
      <c r="C34" s="761"/>
      <c r="D34" s="761"/>
      <c r="E34" s="761"/>
      <c r="F34" s="761"/>
      <c r="G34" s="761"/>
      <c r="H34" s="761"/>
      <c r="I34" s="761"/>
      <c r="J34" s="761"/>
      <c r="K34" s="761"/>
      <c r="L34" s="761"/>
      <c r="M34" s="761"/>
      <c r="N34" s="761"/>
      <c r="O34" s="761"/>
      <c r="P34" s="762"/>
    </row>
    <row r="35" spans="1:16">
      <c r="A35" s="873" t="s">
        <v>653</v>
      </c>
      <c r="B35" s="873"/>
      <c r="C35" s="873"/>
      <c r="D35" s="873"/>
      <c r="E35" s="111"/>
      <c r="F35" s="114"/>
      <c r="G35" s="114"/>
      <c r="H35" s="114"/>
      <c r="I35" s="114"/>
      <c r="J35" s="114"/>
      <c r="K35" s="114"/>
      <c r="L35" s="114"/>
      <c r="M35" s="114"/>
      <c r="N35" s="114"/>
      <c r="O35" s="114"/>
      <c r="P35" s="115"/>
    </row>
    <row r="36" spans="1:16" ht="183" customHeight="1">
      <c r="A36" s="760" t="s">
        <v>945</v>
      </c>
      <c r="B36" s="761"/>
      <c r="C36" s="761"/>
      <c r="D36" s="761"/>
      <c r="E36" s="761"/>
      <c r="F36" s="761"/>
      <c r="G36" s="761"/>
      <c r="H36" s="761"/>
      <c r="I36" s="761"/>
      <c r="J36" s="761"/>
      <c r="K36" s="761"/>
      <c r="L36" s="761"/>
      <c r="M36" s="761"/>
      <c r="N36" s="761"/>
      <c r="O36" s="761"/>
      <c r="P36" s="762"/>
    </row>
    <row r="37" spans="1:16" ht="16.5" customHeight="1">
      <c r="A37" s="659" t="s">
        <v>939</v>
      </c>
      <c r="B37" s="660"/>
      <c r="C37" s="660"/>
      <c r="D37" s="660"/>
      <c r="E37" s="660"/>
      <c r="F37" s="660"/>
      <c r="G37" s="660"/>
      <c r="H37" s="660"/>
      <c r="I37" s="660"/>
      <c r="J37" s="660"/>
      <c r="K37" s="660"/>
      <c r="L37" s="660"/>
      <c r="M37" s="660"/>
      <c r="N37" s="660"/>
      <c r="O37" s="660"/>
      <c r="P37" s="661"/>
    </row>
    <row r="38" spans="1:16">
      <c r="A38" s="662" t="s">
        <v>654</v>
      </c>
      <c r="B38" s="663"/>
      <c r="C38" s="663"/>
      <c r="D38" s="663"/>
      <c r="E38" s="663"/>
      <c r="F38" s="663"/>
      <c r="G38" s="663"/>
      <c r="H38" s="663"/>
      <c r="I38" s="663"/>
      <c r="J38" s="114"/>
      <c r="K38" s="114"/>
      <c r="L38" s="114"/>
      <c r="M38" s="114"/>
      <c r="N38" s="114"/>
      <c r="O38" s="114"/>
      <c r="P38" s="115"/>
    </row>
    <row r="39" spans="1:16" ht="64.5" customHeight="1">
      <c r="A39" s="760" t="s">
        <v>917</v>
      </c>
      <c r="B39" s="761"/>
      <c r="C39" s="761"/>
      <c r="D39" s="761"/>
      <c r="E39" s="761"/>
      <c r="F39" s="761"/>
      <c r="G39" s="761"/>
      <c r="H39" s="761"/>
      <c r="I39" s="761"/>
      <c r="J39" s="761"/>
      <c r="K39" s="761"/>
      <c r="L39" s="761"/>
      <c r="M39" s="761"/>
      <c r="N39" s="761"/>
      <c r="O39" s="761"/>
      <c r="P39" s="762"/>
    </row>
    <row r="40" spans="1:16" ht="18" customHeight="1">
      <c r="A40" s="871" t="s">
        <v>655</v>
      </c>
      <c r="B40" s="872"/>
      <c r="C40" s="872"/>
      <c r="D40" s="872"/>
      <c r="E40" s="872"/>
      <c r="F40" s="872"/>
      <c r="G40" s="872"/>
      <c r="H40" s="158"/>
      <c r="I40" s="158"/>
      <c r="J40" s="158"/>
      <c r="K40" s="158"/>
      <c r="L40" s="158"/>
      <c r="M40" s="158"/>
      <c r="N40" s="158"/>
      <c r="O40" s="158"/>
      <c r="P40" s="153"/>
    </row>
    <row r="41" spans="1:16">
      <c r="A41" s="114"/>
      <c r="B41" s="114"/>
      <c r="C41" s="114"/>
      <c r="D41" s="114"/>
      <c r="E41" s="114"/>
      <c r="F41" s="114"/>
      <c r="G41" s="114"/>
      <c r="H41" s="114"/>
      <c r="I41" s="114"/>
      <c r="J41" s="114"/>
      <c r="K41" s="114"/>
      <c r="L41" s="114"/>
      <c r="M41" s="114"/>
      <c r="N41" s="114"/>
      <c r="O41" s="114"/>
      <c r="P41" s="114"/>
    </row>
    <row r="42" spans="1:16">
      <c r="A42" s="114"/>
      <c r="B42" s="114"/>
      <c r="C42" s="114"/>
      <c r="D42" s="114"/>
      <c r="E42" s="114"/>
      <c r="F42" s="114"/>
      <c r="G42" s="114"/>
      <c r="H42" s="114"/>
      <c r="I42" s="114"/>
      <c r="J42" s="114"/>
      <c r="K42" s="114"/>
      <c r="L42" s="114"/>
      <c r="M42" s="114"/>
      <c r="N42" s="114"/>
      <c r="O42" s="114"/>
      <c r="P42" s="114"/>
    </row>
    <row r="43" spans="1:16">
      <c r="A43" s="114"/>
      <c r="B43" s="114"/>
      <c r="C43" s="114"/>
      <c r="D43" s="114"/>
      <c r="E43" s="114"/>
      <c r="F43" s="114"/>
      <c r="G43" s="114"/>
      <c r="H43" s="114"/>
      <c r="I43" s="114"/>
      <c r="J43" s="114"/>
      <c r="K43" s="114"/>
      <c r="L43" s="114"/>
      <c r="M43" s="114"/>
      <c r="N43" s="114"/>
      <c r="O43" s="114"/>
      <c r="P43" s="114"/>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70" zoomScaleNormal="70" workbookViewId="0">
      <pane ySplit="1" topLeftCell="A19" activePane="bottomLeft" state="frozen"/>
      <selection activeCell="A12" sqref="A12"/>
      <selection pane="bottomLeft" activeCell="F17" sqref="F17:O21"/>
    </sheetView>
  </sheetViews>
  <sheetFormatPr defaultColWidth="8.7265625" defaultRowHeight="14"/>
  <cols>
    <col min="1" max="1" width="3.26953125" style="130" customWidth="1"/>
    <col min="2" max="2" width="18.1796875" style="130" customWidth="1"/>
    <col min="3" max="3" width="26" style="130" customWidth="1"/>
    <col min="4" max="5" width="22.7265625" style="130" customWidth="1"/>
    <col min="6" max="6" width="9.453125" style="130" customWidth="1"/>
    <col min="7" max="7" width="9.81640625" style="130" customWidth="1"/>
    <col min="8" max="8" width="9.453125" style="130" customWidth="1"/>
    <col min="9" max="10" width="8" style="130" customWidth="1"/>
    <col min="11" max="11" width="8.453125" style="130" customWidth="1"/>
    <col min="12" max="12" width="9" style="130" customWidth="1"/>
    <col min="13" max="13" width="8.81640625" style="130" customWidth="1"/>
    <col min="14" max="15" width="8.453125" style="130" customWidth="1"/>
    <col min="16" max="16" width="14.1796875" style="130" customWidth="1"/>
    <col min="17" max="17" width="36.453125" style="130" customWidth="1"/>
    <col min="18" max="16384" width="8.7265625" style="130"/>
  </cols>
  <sheetData>
    <row r="1" spans="1:21" s="107" customFormat="1" ht="14.5" customHeight="1">
      <c r="A1" s="464" t="s">
        <v>946</v>
      </c>
      <c r="B1" s="465"/>
      <c r="C1" s="465"/>
      <c r="D1" s="465"/>
      <c r="E1" s="465"/>
      <c r="F1" s="465"/>
      <c r="G1" s="465"/>
      <c r="H1" s="465"/>
      <c r="I1" s="465"/>
      <c r="J1" s="465"/>
      <c r="K1" s="465"/>
      <c r="L1" s="465"/>
      <c r="M1" s="465"/>
      <c r="N1" s="465"/>
      <c r="O1" s="465"/>
      <c r="P1" s="466"/>
      <c r="Q1" s="90" t="s">
        <v>557</v>
      </c>
    </row>
    <row r="2" spans="1:21" ht="18" customHeight="1">
      <c r="A2" s="467" t="s">
        <v>851</v>
      </c>
      <c r="B2" s="468"/>
      <c r="C2" s="468"/>
      <c r="D2" s="468"/>
      <c r="E2" s="468"/>
      <c r="F2" s="468"/>
      <c r="G2" s="468"/>
      <c r="H2" s="468"/>
      <c r="I2" s="468"/>
      <c r="J2" s="468"/>
      <c r="K2" s="468"/>
      <c r="L2" s="468"/>
      <c r="M2" s="468"/>
      <c r="N2" s="468"/>
      <c r="O2" s="468"/>
      <c r="P2" s="469"/>
      <c r="R2" s="185"/>
      <c r="S2" s="185"/>
      <c r="T2" s="185"/>
      <c r="U2" s="185"/>
    </row>
    <row r="3" spans="1:21" ht="165.75" customHeight="1">
      <c r="A3" s="590" t="s">
        <v>947</v>
      </c>
      <c r="B3" s="630"/>
      <c r="C3" s="630"/>
      <c r="D3" s="630"/>
      <c r="E3" s="630"/>
      <c r="F3" s="199"/>
      <c r="G3" s="199"/>
      <c r="H3" s="199"/>
      <c r="I3" s="199"/>
      <c r="J3" s="199"/>
      <c r="K3" s="199"/>
      <c r="L3" s="199"/>
      <c r="M3" s="199"/>
      <c r="N3" s="199" t="s">
        <v>948</v>
      </c>
      <c r="O3" s="199"/>
      <c r="P3" s="200"/>
      <c r="R3" s="185"/>
      <c r="S3" s="185"/>
      <c r="T3" s="185"/>
      <c r="U3" s="185"/>
    </row>
    <row r="4" spans="1:21" s="107" customFormat="1" ht="48.75" customHeight="1">
      <c r="A4" s="649" t="s">
        <v>601</v>
      </c>
      <c r="B4" s="649"/>
      <c r="C4" s="741"/>
      <c r="D4" s="741"/>
      <c r="E4" s="741"/>
      <c r="F4" s="649" t="s">
        <v>562</v>
      </c>
      <c r="G4" s="649"/>
      <c r="H4" s="741"/>
      <c r="I4" s="741"/>
      <c r="J4" s="741"/>
      <c r="K4" s="741"/>
      <c r="L4" s="741"/>
      <c r="M4" s="741"/>
      <c r="N4" s="741"/>
      <c r="O4" s="741"/>
      <c r="P4" s="741"/>
      <c r="R4" s="142"/>
      <c r="S4" s="142"/>
      <c r="T4" s="142"/>
      <c r="U4" s="142"/>
    </row>
    <row r="5" spans="1:21" s="107" customFormat="1" ht="70">
      <c r="A5" s="488" t="s">
        <v>563</v>
      </c>
      <c r="B5" s="488"/>
      <c r="C5" s="741"/>
      <c r="D5" s="741"/>
      <c r="E5" s="741"/>
      <c r="F5" s="488" t="s">
        <v>564</v>
      </c>
      <c r="G5" s="488"/>
      <c r="H5" s="741"/>
      <c r="I5" s="741"/>
      <c r="J5" s="741"/>
      <c r="K5" s="741"/>
      <c r="L5" s="741"/>
      <c r="M5" s="741"/>
      <c r="N5" s="741"/>
      <c r="O5" s="741"/>
      <c r="P5" s="741"/>
      <c r="Q5" s="142" t="s">
        <v>555</v>
      </c>
      <c r="R5" s="142"/>
      <c r="S5" s="142"/>
      <c r="T5" s="142"/>
      <c r="U5" s="142"/>
    </row>
    <row r="6" spans="1:21" ht="17.5" customHeight="1">
      <c r="A6" s="467" t="s">
        <v>560</v>
      </c>
      <c r="B6" s="468"/>
      <c r="C6" s="468"/>
      <c r="D6" s="468"/>
      <c r="E6" s="468"/>
      <c r="F6" s="468"/>
      <c r="G6" s="468"/>
      <c r="H6" s="468"/>
      <c r="I6" s="468"/>
      <c r="J6" s="468"/>
      <c r="K6" s="468"/>
      <c r="L6" s="468"/>
      <c r="M6" s="468"/>
      <c r="N6" s="468"/>
      <c r="O6" s="468"/>
      <c r="P6" s="469"/>
      <c r="R6" s="185"/>
      <c r="S6" s="185"/>
      <c r="T6" s="185"/>
      <c r="U6" s="185"/>
    </row>
    <row r="7" spans="1:21" ht="70">
      <c r="A7" s="476"/>
      <c r="B7" s="477"/>
      <c r="C7" s="477"/>
      <c r="D7" s="477"/>
      <c r="E7" s="477"/>
      <c r="F7" s="477"/>
      <c r="G7" s="477"/>
      <c r="H7" s="477"/>
      <c r="I7" s="477"/>
      <c r="J7" s="477"/>
      <c r="K7" s="477"/>
      <c r="L7" s="477"/>
      <c r="M7" s="477"/>
      <c r="N7" s="477"/>
      <c r="O7" s="477"/>
      <c r="P7" s="478"/>
      <c r="Q7" s="185" t="s">
        <v>555</v>
      </c>
      <c r="R7" s="185"/>
      <c r="S7" s="185"/>
      <c r="T7" s="185"/>
      <c r="U7" s="185"/>
    </row>
    <row r="8" spans="1:21" ht="14.25" customHeight="1">
      <c r="A8" s="857" t="s">
        <v>869</v>
      </c>
      <c r="B8" s="858"/>
      <c r="C8" s="858"/>
      <c r="D8" s="858"/>
      <c r="E8" s="858"/>
      <c r="F8" s="858"/>
      <c r="G8" s="858"/>
      <c r="H8" s="858"/>
      <c r="I8" s="858"/>
      <c r="J8" s="858"/>
      <c r="K8" s="858"/>
      <c r="L8" s="858"/>
      <c r="M8" s="858"/>
      <c r="N8" s="858"/>
      <c r="O8" s="858"/>
      <c r="P8" s="859"/>
    </row>
    <row r="9" spans="1:21" ht="14.25" customHeight="1">
      <c r="A9" s="755" t="s">
        <v>949</v>
      </c>
      <c r="B9" s="756"/>
      <c r="C9" s="756"/>
      <c r="D9" s="201"/>
      <c r="E9" s="201"/>
      <c r="F9" s="201"/>
      <c r="G9" s="201"/>
      <c r="H9" s="201"/>
      <c r="I9" s="201"/>
      <c r="J9" s="201"/>
      <c r="K9" s="201"/>
      <c r="L9" s="201"/>
      <c r="M9" s="201"/>
      <c r="N9" s="201"/>
      <c r="O9" s="201"/>
      <c r="P9" s="202"/>
    </row>
    <row r="10" spans="1:21" s="129" customFormat="1" ht="14.5" customHeight="1">
      <c r="A10" s="489" t="s">
        <v>609</v>
      </c>
      <c r="B10" s="490"/>
      <c r="C10" s="490"/>
      <c r="D10" s="490"/>
      <c r="E10" s="490"/>
      <c r="F10" s="490"/>
      <c r="G10" s="490"/>
      <c r="H10" s="490"/>
      <c r="I10" s="490"/>
      <c r="J10" s="490"/>
      <c r="K10" s="490"/>
      <c r="L10" s="490"/>
      <c r="M10" s="490"/>
      <c r="N10" s="490"/>
      <c r="O10" s="490"/>
      <c r="P10" s="491"/>
    </row>
    <row r="11" spans="1:21" s="107" customFormat="1" ht="29.25" customHeight="1">
      <c r="A11" s="679" t="s">
        <v>959</v>
      </c>
      <c r="B11" s="679"/>
      <c r="C11" s="679"/>
      <c r="D11" s="679"/>
      <c r="E11" s="679"/>
      <c r="F11" s="654" t="s">
        <v>566</v>
      </c>
      <c r="G11" s="655"/>
      <c r="H11" s="655"/>
      <c r="I11" s="655"/>
      <c r="J11" s="655"/>
      <c r="K11" s="655"/>
      <c r="L11" s="655"/>
      <c r="M11" s="655"/>
      <c r="N11" s="655"/>
      <c r="O11" s="684"/>
      <c r="P11" s="667"/>
      <c r="R11" s="142"/>
      <c r="S11" s="142"/>
    </row>
    <row r="12" spans="1:21" ht="30" customHeight="1">
      <c r="A12" s="679" t="s">
        <v>960</v>
      </c>
      <c r="B12" s="679"/>
      <c r="C12" s="679"/>
      <c r="D12" s="679"/>
      <c r="E12" s="679"/>
      <c r="F12" s="20"/>
      <c r="G12" s="20"/>
      <c r="H12" s="20"/>
      <c r="I12" s="20"/>
      <c r="J12" s="20"/>
      <c r="K12" s="20"/>
      <c r="L12" s="20"/>
      <c r="M12" s="20"/>
      <c r="N12" s="20"/>
      <c r="O12" s="20"/>
      <c r="P12" s="668"/>
      <c r="R12" s="185"/>
      <c r="S12" s="185"/>
      <c r="T12" s="185"/>
      <c r="U12" s="185"/>
    </row>
    <row r="13" spans="1:21" ht="29.25" customHeight="1">
      <c r="A13" s="679" t="s">
        <v>961</v>
      </c>
      <c r="B13" s="679"/>
      <c r="C13" s="679"/>
      <c r="D13" s="679"/>
      <c r="E13" s="679"/>
      <c r="F13" s="654" t="s">
        <v>565</v>
      </c>
      <c r="G13" s="655"/>
      <c r="H13" s="655"/>
      <c r="I13" s="655"/>
      <c r="J13" s="655"/>
      <c r="K13" s="655"/>
      <c r="L13" s="655"/>
      <c r="M13" s="655"/>
      <c r="N13" s="655"/>
      <c r="O13" s="684"/>
      <c r="P13" s="668"/>
      <c r="R13" s="185"/>
      <c r="S13" s="185"/>
      <c r="T13" s="185"/>
      <c r="U13" s="185"/>
    </row>
    <row r="14" spans="1:21" ht="58.5" customHeight="1">
      <c r="A14" s="679" t="s">
        <v>962</v>
      </c>
      <c r="B14" s="679"/>
      <c r="C14" s="679"/>
      <c r="D14" s="679"/>
      <c r="E14" s="679"/>
      <c r="F14" s="55"/>
      <c r="G14" s="55"/>
      <c r="H14" s="55"/>
      <c r="I14" s="55"/>
      <c r="J14" s="55"/>
      <c r="K14" s="55"/>
      <c r="L14" s="55"/>
      <c r="M14" s="55"/>
      <c r="N14" s="55"/>
      <c r="O14" s="55"/>
      <c r="P14" s="668"/>
      <c r="R14" s="185"/>
      <c r="S14" s="185"/>
      <c r="T14" s="185"/>
      <c r="U14" s="185"/>
    </row>
    <row r="15" spans="1:21" ht="20.5" customHeight="1">
      <c r="A15" s="467" t="s">
        <v>567</v>
      </c>
      <c r="B15" s="468"/>
      <c r="C15" s="468"/>
      <c r="D15" s="468"/>
      <c r="E15" s="468"/>
      <c r="F15" s="468"/>
      <c r="G15" s="468"/>
      <c r="H15" s="468"/>
      <c r="I15" s="468"/>
      <c r="J15" s="468"/>
      <c r="K15" s="468"/>
      <c r="L15" s="468"/>
      <c r="M15" s="468"/>
      <c r="N15" s="468"/>
      <c r="O15" s="468"/>
      <c r="P15" s="469"/>
      <c r="R15" s="185"/>
      <c r="S15" s="185"/>
    </row>
    <row r="16" spans="1:21" s="107" customFormat="1" ht="42.75" customHeight="1">
      <c r="A16" s="874" t="s">
        <v>610</v>
      </c>
      <c r="B16" s="875"/>
      <c r="C16" s="73" t="s">
        <v>611</v>
      </c>
      <c r="D16" s="73" t="s">
        <v>612</v>
      </c>
      <c r="E16" s="73" t="s">
        <v>613</v>
      </c>
      <c r="F16" s="638" t="s">
        <v>614</v>
      </c>
      <c r="G16" s="639"/>
      <c r="H16" s="639"/>
      <c r="I16" s="639"/>
      <c r="J16" s="639"/>
      <c r="K16" s="639"/>
      <c r="L16" s="639"/>
      <c r="M16" s="639"/>
      <c r="N16" s="639"/>
      <c r="O16" s="640"/>
      <c r="P16" s="74" t="s">
        <v>569</v>
      </c>
      <c r="R16" s="142"/>
      <c r="S16" s="142"/>
    </row>
    <row r="17" spans="1:17" s="107" customFormat="1" ht="98">
      <c r="A17" s="198" t="s">
        <v>570</v>
      </c>
      <c r="B17" s="75" t="s">
        <v>672</v>
      </c>
      <c r="C17" s="80" t="s">
        <v>950</v>
      </c>
      <c r="D17" s="81" t="s">
        <v>872</v>
      </c>
      <c r="E17" s="82" t="s">
        <v>963</v>
      </c>
      <c r="F17" s="20">
        <v>0</v>
      </c>
      <c r="G17" s="20">
        <v>0</v>
      </c>
      <c r="H17" s="20">
        <v>0</v>
      </c>
      <c r="I17" s="20">
        <v>0</v>
      </c>
      <c r="J17" s="20">
        <v>0</v>
      </c>
      <c r="K17" s="20">
        <v>0</v>
      </c>
      <c r="L17" s="20">
        <v>0</v>
      </c>
      <c r="M17" s="20">
        <v>0</v>
      </c>
      <c r="N17" s="20">
        <v>0</v>
      </c>
      <c r="O17" s="20">
        <v>0</v>
      </c>
      <c r="P17" s="20"/>
    </row>
    <row r="18" spans="1:17" s="107" customFormat="1" ht="182">
      <c r="A18" s="75" t="s">
        <v>572</v>
      </c>
      <c r="B18" s="75" t="s">
        <v>615</v>
      </c>
      <c r="C18" s="76" t="s">
        <v>874</v>
      </c>
      <c r="D18" s="77" t="s">
        <v>875</v>
      </c>
      <c r="E18" s="78" t="s">
        <v>951</v>
      </c>
      <c r="F18" s="20">
        <v>0</v>
      </c>
      <c r="G18" s="20">
        <v>0</v>
      </c>
      <c r="H18" s="20">
        <v>0</v>
      </c>
      <c r="I18" s="20">
        <v>0</v>
      </c>
      <c r="J18" s="20">
        <v>0</v>
      </c>
      <c r="K18" s="20">
        <v>0</v>
      </c>
      <c r="L18" s="20">
        <v>0</v>
      </c>
      <c r="M18" s="20">
        <v>0</v>
      </c>
      <c r="N18" s="20">
        <v>0</v>
      </c>
      <c r="O18" s="20">
        <v>0</v>
      </c>
      <c r="P18" s="20"/>
    </row>
    <row r="19" spans="1:17" s="107" customFormat="1" ht="128.5">
      <c r="A19" s="198" t="s">
        <v>575</v>
      </c>
      <c r="B19" s="75" t="s">
        <v>619</v>
      </c>
      <c r="C19" s="76" t="s">
        <v>905</v>
      </c>
      <c r="D19" s="77" t="s">
        <v>952</v>
      </c>
      <c r="E19" s="78" t="s">
        <v>907</v>
      </c>
      <c r="F19" s="20">
        <v>0</v>
      </c>
      <c r="G19" s="20">
        <v>0</v>
      </c>
      <c r="H19" s="20">
        <v>0</v>
      </c>
      <c r="I19" s="20">
        <v>0</v>
      </c>
      <c r="J19" s="20">
        <v>0</v>
      </c>
      <c r="K19" s="20">
        <v>0</v>
      </c>
      <c r="L19" s="20">
        <v>0</v>
      </c>
      <c r="M19" s="20">
        <v>0</v>
      </c>
      <c r="N19" s="20">
        <v>0</v>
      </c>
      <c r="O19" s="20">
        <v>0</v>
      </c>
      <c r="P19" s="20"/>
    </row>
    <row r="20" spans="1:17" s="107" customFormat="1" ht="126">
      <c r="A20" s="75" t="s">
        <v>577</v>
      </c>
      <c r="B20" s="75" t="s">
        <v>622</v>
      </c>
      <c r="C20" s="80" t="s">
        <v>623</v>
      </c>
      <c r="D20" s="81" t="s">
        <v>624</v>
      </c>
      <c r="E20" s="82" t="s">
        <v>625</v>
      </c>
      <c r="F20" s="20">
        <v>0</v>
      </c>
      <c r="G20" s="20">
        <v>0</v>
      </c>
      <c r="H20" s="20">
        <v>0</v>
      </c>
      <c r="I20" s="20">
        <v>0</v>
      </c>
      <c r="J20" s="20">
        <v>0</v>
      </c>
      <c r="K20" s="20">
        <v>0</v>
      </c>
      <c r="L20" s="20">
        <v>0</v>
      </c>
      <c r="M20" s="20">
        <v>0</v>
      </c>
      <c r="N20" s="20">
        <v>0</v>
      </c>
      <c r="O20" s="20">
        <v>0</v>
      </c>
      <c r="P20" s="20"/>
    </row>
    <row r="21" spans="1:17" s="107" customFormat="1" ht="159">
      <c r="A21" s="198" t="s">
        <v>579</v>
      </c>
      <c r="B21" s="75" t="s">
        <v>626</v>
      </c>
      <c r="C21" s="80" t="s">
        <v>908</v>
      </c>
      <c r="D21" s="81" t="s">
        <v>909</v>
      </c>
      <c r="E21" s="82" t="s">
        <v>932</v>
      </c>
      <c r="F21" s="20">
        <v>0</v>
      </c>
      <c r="G21" s="20">
        <v>0</v>
      </c>
      <c r="H21" s="20">
        <v>0</v>
      </c>
      <c r="I21" s="20">
        <v>0</v>
      </c>
      <c r="J21" s="20">
        <v>0</v>
      </c>
      <c r="K21" s="20">
        <v>0</v>
      </c>
      <c r="L21" s="20">
        <v>0</v>
      </c>
      <c r="M21" s="20">
        <v>0</v>
      </c>
      <c r="N21" s="20">
        <v>0</v>
      </c>
      <c r="O21" s="20">
        <v>0</v>
      </c>
      <c r="P21" s="20"/>
    </row>
    <row r="22" spans="1:17" s="107" customFormat="1" ht="23.25" customHeight="1">
      <c r="A22" s="632" t="s">
        <v>884</v>
      </c>
      <c r="B22" s="633"/>
      <c r="C22" s="633"/>
      <c r="D22" s="633"/>
      <c r="E22" s="634"/>
      <c r="F22" s="116">
        <f>SUM(F17:F21)</f>
        <v>0</v>
      </c>
      <c r="G22" s="116">
        <f t="shared" ref="G22:O22" si="0">SUM(G17:G21)</f>
        <v>0</v>
      </c>
      <c r="H22" s="116">
        <f t="shared" si="0"/>
        <v>0</v>
      </c>
      <c r="I22" s="116">
        <f t="shared" si="0"/>
        <v>0</v>
      </c>
      <c r="J22" s="116">
        <f t="shared" si="0"/>
        <v>0</v>
      </c>
      <c r="K22" s="116">
        <f t="shared" si="0"/>
        <v>0</v>
      </c>
      <c r="L22" s="116">
        <f t="shared" si="0"/>
        <v>0</v>
      </c>
      <c r="M22" s="116">
        <f t="shared" si="0"/>
        <v>0</v>
      </c>
      <c r="N22" s="116">
        <f t="shared" si="0"/>
        <v>0</v>
      </c>
      <c r="O22" s="116">
        <f t="shared" si="0"/>
        <v>0</v>
      </c>
      <c r="P22" s="116"/>
    </row>
    <row r="23" spans="1:17" s="129" customFormat="1" ht="16.5" customHeight="1">
      <c r="A23" s="117" t="s">
        <v>645</v>
      </c>
      <c r="B23" s="118"/>
      <c r="C23" s="118"/>
      <c r="D23" s="118"/>
      <c r="E23" s="118"/>
      <c r="F23" s="670" t="s">
        <v>646</v>
      </c>
      <c r="G23" s="670"/>
      <c r="H23" s="670"/>
      <c r="I23" s="670"/>
      <c r="J23" s="670"/>
      <c r="K23" s="670"/>
      <c r="L23" s="670"/>
      <c r="M23" s="670"/>
      <c r="N23" s="670"/>
      <c r="O23" s="670"/>
      <c r="P23" s="670"/>
    </row>
    <row r="24" spans="1:17" s="107" customFormat="1" ht="27.75" customHeight="1">
      <c r="A24" s="865" t="s">
        <v>953</v>
      </c>
      <c r="B24" s="866"/>
      <c r="C24" s="866"/>
      <c r="D24" s="866"/>
      <c r="E24" s="866"/>
      <c r="F24" s="20" t="str">
        <f>IF(F22&gt;11,"Yes","No")</f>
        <v>No</v>
      </c>
      <c r="G24" s="20" t="str">
        <f t="shared" ref="G24:O24" si="1">IF(G22&gt;11,"Yes","No")</f>
        <v>No</v>
      </c>
      <c r="H24" s="20" t="str">
        <f t="shared" si="1"/>
        <v>No</v>
      </c>
      <c r="I24" s="20" t="str">
        <f t="shared" si="1"/>
        <v>No</v>
      </c>
      <c r="J24" s="20" t="str">
        <f t="shared" si="1"/>
        <v>No</v>
      </c>
      <c r="K24" s="20" t="str">
        <f t="shared" si="1"/>
        <v>No</v>
      </c>
      <c r="L24" s="20" t="str">
        <f t="shared" si="1"/>
        <v>No</v>
      </c>
      <c r="M24" s="20" t="str">
        <f t="shared" si="1"/>
        <v>No</v>
      </c>
      <c r="N24" s="20" t="str">
        <f t="shared" si="1"/>
        <v>No</v>
      </c>
      <c r="O24" s="20" t="str">
        <f t="shared" si="1"/>
        <v>No</v>
      </c>
      <c r="P24" s="20"/>
    </row>
    <row r="25" spans="1:17" s="107" customFormat="1" ht="31.5" customHeight="1">
      <c r="A25" s="867" t="s">
        <v>954</v>
      </c>
      <c r="B25" s="868"/>
      <c r="C25" s="868"/>
      <c r="D25" s="868"/>
      <c r="E25" s="868"/>
      <c r="F25" s="20" t="str">
        <f>IF(AND(F22&lt;12, F22&gt;7),"Yes","No")</f>
        <v>No</v>
      </c>
      <c r="G25" s="20" t="str">
        <f t="shared" ref="G25:O25" si="2">IF(AND(G22&lt;12, G22&gt;7),"Yes","No")</f>
        <v>No</v>
      </c>
      <c r="H25" s="20" t="str">
        <f t="shared" si="2"/>
        <v>No</v>
      </c>
      <c r="I25" s="20" t="str">
        <f t="shared" si="2"/>
        <v>No</v>
      </c>
      <c r="J25" s="20" t="str">
        <f t="shared" si="2"/>
        <v>No</v>
      </c>
      <c r="K25" s="20" t="str">
        <f t="shared" si="2"/>
        <v>No</v>
      </c>
      <c r="L25" s="20" t="str">
        <f t="shared" si="2"/>
        <v>No</v>
      </c>
      <c r="M25" s="20" t="str">
        <f t="shared" si="2"/>
        <v>No</v>
      </c>
      <c r="N25" s="20" t="str">
        <f t="shared" si="2"/>
        <v>No</v>
      </c>
      <c r="O25" s="20" t="str">
        <f t="shared" si="2"/>
        <v>No</v>
      </c>
      <c r="P25" s="20"/>
    </row>
    <row r="26" spans="1:17" s="107" customFormat="1" ht="28.5" customHeight="1">
      <c r="A26" s="869" t="s">
        <v>955</v>
      </c>
      <c r="B26" s="870"/>
      <c r="C26" s="870"/>
      <c r="D26" s="870"/>
      <c r="E26" s="870"/>
      <c r="F26" s="20" t="str">
        <f>IF(AND(F22&lt;8),"Yes","No")</f>
        <v>Yes</v>
      </c>
      <c r="G26" s="20" t="str">
        <f t="shared" ref="G26:O26" si="3">IF(AND(G22&lt;8),"Yes","No")</f>
        <v>Yes</v>
      </c>
      <c r="H26" s="20" t="str">
        <f t="shared" si="3"/>
        <v>Yes</v>
      </c>
      <c r="I26" s="20" t="str">
        <f t="shared" si="3"/>
        <v>Yes</v>
      </c>
      <c r="J26" s="20" t="str">
        <f t="shared" si="3"/>
        <v>Yes</v>
      </c>
      <c r="K26" s="20" t="str">
        <f t="shared" si="3"/>
        <v>Yes</v>
      </c>
      <c r="L26" s="20" t="str">
        <f t="shared" si="3"/>
        <v>Yes</v>
      </c>
      <c r="M26" s="20" t="str">
        <f t="shared" si="3"/>
        <v>Yes</v>
      </c>
      <c r="N26" s="20" t="str">
        <f t="shared" si="3"/>
        <v>Yes</v>
      </c>
      <c r="O26" s="20" t="str">
        <f t="shared" si="3"/>
        <v>Yes</v>
      </c>
      <c r="P26" s="20"/>
    </row>
    <row r="27" spans="1:17" s="129" customFormat="1" ht="15" customHeight="1">
      <c r="A27" s="635" t="s">
        <v>599</v>
      </c>
      <c r="B27" s="636"/>
      <c r="C27" s="636"/>
      <c r="D27" s="636"/>
      <c r="E27" s="636"/>
      <c r="F27" s="636"/>
      <c r="G27" s="636"/>
      <c r="H27" s="636"/>
      <c r="I27" s="636"/>
      <c r="J27" s="636"/>
      <c r="K27" s="636"/>
      <c r="L27" s="636"/>
      <c r="M27" s="636"/>
      <c r="N27" s="636"/>
      <c r="O27" s="636"/>
      <c r="P27" s="637"/>
    </row>
    <row r="28" spans="1:17" ht="70">
      <c r="A28" s="499"/>
      <c r="B28" s="500"/>
      <c r="C28" s="500"/>
      <c r="D28" s="500"/>
      <c r="E28" s="500"/>
      <c r="F28" s="500"/>
      <c r="G28" s="500"/>
      <c r="H28" s="500"/>
      <c r="I28" s="500"/>
      <c r="J28" s="500"/>
      <c r="K28" s="500"/>
      <c r="L28" s="500"/>
      <c r="M28" s="500"/>
      <c r="N28" s="500"/>
      <c r="O28" s="500"/>
      <c r="P28" s="501"/>
      <c r="Q28" s="185" t="s">
        <v>555</v>
      </c>
    </row>
    <row r="29" spans="1:17" ht="17.5" customHeight="1">
      <c r="A29" s="777" t="s">
        <v>600</v>
      </c>
      <c r="B29" s="778"/>
      <c r="C29" s="778"/>
      <c r="D29" s="778"/>
      <c r="E29" s="778"/>
      <c r="F29" s="778"/>
      <c r="G29" s="778"/>
      <c r="H29" s="778"/>
      <c r="I29" s="778"/>
      <c r="J29" s="778"/>
      <c r="K29" s="778"/>
      <c r="L29" s="778"/>
      <c r="M29" s="778"/>
      <c r="N29" s="778"/>
      <c r="O29" s="778"/>
      <c r="P29" s="778"/>
    </row>
    <row r="30" spans="1:17" ht="28.5" customHeight="1">
      <c r="A30" s="862" t="s">
        <v>937</v>
      </c>
      <c r="B30" s="863"/>
      <c r="C30" s="863"/>
      <c r="D30" s="863"/>
      <c r="E30" s="863"/>
      <c r="F30" s="863"/>
      <c r="G30" s="863"/>
      <c r="H30" s="863"/>
      <c r="I30" s="863"/>
      <c r="J30" s="863"/>
      <c r="K30" s="863"/>
      <c r="L30" s="863"/>
      <c r="M30" s="863"/>
      <c r="N30" s="863"/>
      <c r="O30" s="863"/>
      <c r="P30" s="864"/>
    </row>
    <row r="31" spans="1:17">
      <c r="A31" s="512" t="s">
        <v>650</v>
      </c>
      <c r="B31" s="513"/>
      <c r="C31" s="513"/>
      <c r="D31" s="111"/>
      <c r="E31" s="111"/>
      <c r="F31" s="111"/>
      <c r="G31" s="111"/>
      <c r="H31" s="111"/>
      <c r="I31" s="111"/>
      <c r="J31" s="111"/>
      <c r="K31" s="111"/>
      <c r="L31" s="111"/>
      <c r="M31" s="111"/>
      <c r="N31" s="111"/>
      <c r="O31" s="111"/>
      <c r="P31" s="112"/>
    </row>
    <row r="32" spans="1:17">
      <c r="A32" s="760" t="s">
        <v>651</v>
      </c>
      <c r="B32" s="761"/>
      <c r="C32" s="761"/>
      <c r="D32" s="761"/>
      <c r="E32" s="761"/>
      <c r="F32" s="761"/>
      <c r="G32" s="761"/>
      <c r="H32" s="761"/>
      <c r="I32" s="761"/>
      <c r="J32" s="761"/>
      <c r="K32" s="761"/>
      <c r="L32" s="761"/>
      <c r="M32" s="761"/>
      <c r="N32" s="761"/>
      <c r="O32" s="761"/>
      <c r="P32" s="762"/>
    </row>
    <row r="33" spans="1:16">
      <c r="A33" s="658" t="s">
        <v>652</v>
      </c>
      <c r="B33" s="658"/>
      <c r="C33" s="658"/>
      <c r="D33" s="658"/>
      <c r="E33" s="111"/>
      <c r="F33" s="111"/>
      <c r="G33" s="111"/>
      <c r="H33" s="111"/>
      <c r="I33" s="111"/>
      <c r="J33" s="111"/>
      <c r="K33" s="111"/>
      <c r="L33" s="111"/>
      <c r="M33" s="111"/>
      <c r="N33" s="111"/>
      <c r="O33" s="111"/>
      <c r="P33" s="112"/>
    </row>
    <row r="34" spans="1:16">
      <c r="A34" s="760" t="s">
        <v>889</v>
      </c>
      <c r="B34" s="761"/>
      <c r="C34" s="761"/>
      <c r="D34" s="761"/>
      <c r="E34" s="761"/>
      <c r="F34" s="761"/>
      <c r="G34" s="761"/>
      <c r="H34" s="761"/>
      <c r="I34" s="761"/>
      <c r="J34" s="761"/>
      <c r="K34" s="761"/>
      <c r="L34" s="761"/>
      <c r="M34" s="761"/>
      <c r="N34" s="761"/>
      <c r="O34" s="761"/>
      <c r="P34" s="762"/>
    </row>
    <row r="35" spans="1:16">
      <c r="A35" s="658" t="s">
        <v>653</v>
      </c>
      <c r="B35" s="658"/>
      <c r="C35" s="658"/>
      <c r="D35" s="111"/>
      <c r="E35" s="111"/>
      <c r="F35" s="111"/>
      <c r="G35" s="111"/>
      <c r="H35" s="111"/>
      <c r="I35" s="111"/>
      <c r="J35" s="111"/>
      <c r="K35" s="111"/>
      <c r="L35" s="111"/>
      <c r="M35" s="111"/>
      <c r="N35" s="111"/>
      <c r="O35" s="111"/>
      <c r="P35" s="112"/>
    </row>
    <row r="36" spans="1:16" ht="201.75" customHeight="1">
      <c r="A36" s="659" t="s">
        <v>956</v>
      </c>
      <c r="B36" s="660"/>
      <c r="C36" s="660"/>
      <c r="D36" s="660"/>
      <c r="E36" s="660"/>
      <c r="F36" s="660"/>
      <c r="G36" s="660"/>
      <c r="H36" s="660"/>
      <c r="I36" s="660"/>
      <c r="J36" s="660"/>
      <c r="K36" s="660"/>
      <c r="L36" s="660"/>
      <c r="M36" s="660"/>
      <c r="N36" s="660"/>
      <c r="O36" s="660"/>
      <c r="P36" s="661"/>
    </row>
    <row r="37" spans="1:16" ht="15" customHeight="1">
      <c r="A37" s="659" t="s">
        <v>939</v>
      </c>
      <c r="B37" s="660"/>
      <c r="C37" s="660"/>
      <c r="D37" s="660"/>
      <c r="E37" s="660"/>
      <c r="F37" s="660"/>
      <c r="G37" s="660"/>
      <c r="H37" s="660"/>
      <c r="I37" s="660"/>
      <c r="J37" s="660"/>
      <c r="K37" s="660"/>
      <c r="L37" s="660"/>
      <c r="M37" s="660"/>
      <c r="N37" s="660"/>
      <c r="O37" s="660"/>
      <c r="P37" s="661"/>
    </row>
    <row r="38" spans="1:16">
      <c r="A38" s="662" t="s">
        <v>654</v>
      </c>
      <c r="B38" s="663"/>
      <c r="C38" s="663"/>
      <c r="D38" s="663"/>
      <c r="E38" s="663"/>
      <c r="F38" s="663"/>
      <c r="G38" s="663"/>
      <c r="H38" s="663"/>
      <c r="I38" s="114"/>
      <c r="J38" s="114"/>
      <c r="K38" s="114"/>
      <c r="L38" s="114"/>
      <c r="M38" s="114"/>
      <c r="N38" s="114"/>
      <c r="O38" s="114"/>
      <c r="P38" s="115"/>
    </row>
    <row r="39" spans="1:16" ht="30.75" customHeight="1">
      <c r="A39" s="659" t="s">
        <v>957</v>
      </c>
      <c r="B39" s="660"/>
      <c r="C39" s="660"/>
      <c r="D39" s="660"/>
      <c r="E39" s="660"/>
      <c r="F39" s="660"/>
      <c r="G39" s="660"/>
      <c r="H39" s="660"/>
      <c r="I39" s="660"/>
      <c r="J39" s="660"/>
      <c r="K39" s="660"/>
      <c r="L39" s="660"/>
      <c r="M39" s="660"/>
      <c r="N39" s="660"/>
      <c r="O39" s="660"/>
      <c r="P39" s="661"/>
    </row>
    <row r="40" spans="1:16" ht="28.5" customHeight="1">
      <c r="A40" s="659" t="s">
        <v>958</v>
      </c>
      <c r="B40" s="660"/>
      <c r="C40" s="660"/>
      <c r="D40" s="660"/>
      <c r="E40" s="660"/>
      <c r="F40" s="660"/>
      <c r="G40" s="660"/>
      <c r="H40" s="660"/>
      <c r="I40" s="660"/>
      <c r="J40" s="660"/>
      <c r="K40" s="660"/>
      <c r="L40" s="660"/>
      <c r="M40" s="660"/>
      <c r="N40" s="660"/>
      <c r="O40" s="660"/>
      <c r="P40" s="661"/>
    </row>
    <row r="41" spans="1:16" ht="19.5" customHeight="1">
      <c r="A41" s="871" t="s">
        <v>655</v>
      </c>
      <c r="B41" s="872"/>
      <c r="C41" s="872"/>
      <c r="D41" s="872"/>
      <c r="E41" s="872"/>
      <c r="F41" s="872"/>
      <c r="G41" s="872"/>
      <c r="H41" s="158"/>
      <c r="I41" s="158"/>
      <c r="J41" s="158"/>
      <c r="K41" s="158"/>
      <c r="L41" s="158"/>
      <c r="M41" s="158"/>
      <c r="N41" s="158"/>
      <c r="O41" s="158"/>
      <c r="P41" s="153"/>
    </row>
    <row r="42" spans="1:16">
      <c r="A42" s="114"/>
      <c r="B42" s="114"/>
      <c r="C42" s="114"/>
      <c r="D42" s="114"/>
      <c r="E42" s="114"/>
      <c r="F42" s="114"/>
      <c r="G42" s="114"/>
      <c r="H42" s="114"/>
      <c r="I42" s="114"/>
      <c r="J42" s="114"/>
      <c r="K42" s="114"/>
      <c r="L42" s="114"/>
      <c r="M42" s="114"/>
      <c r="N42" s="114"/>
      <c r="O42" s="114"/>
      <c r="P42" s="114"/>
    </row>
    <row r="43" spans="1:16">
      <c r="A43" s="114"/>
      <c r="B43" s="114"/>
      <c r="C43" s="114"/>
      <c r="D43" s="114"/>
      <c r="E43" s="114"/>
      <c r="F43" s="114"/>
      <c r="G43" s="114"/>
      <c r="H43" s="114"/>
      <c r="I43" s="114"/>
      <c r="J43" s="114"/>
      <c r="K43" s="114"/>
      <c r="L43" s="114"/>
      <c r="M43" s="114"/>
      <c r="N43" s="114"/>
      <c r="O43" s="114"/>
      <c r="P43" s="114"/>
    </row>
    <row r="44" spans="1:16">
      <c r="A44" s="114"/>
      <c r="B44" s="114"/>
      <c r="C44" s="114"/>
      <c r="D44" s="114"/>
      <c r="E44" s="114"/>
      <c r="F44" s="114"/>
      <c r="G44" s="114"/>
      <c r="H44" s="114"/>
      <c r="I44" s="114"/>
      <c r="J44" s="114"/>
      <c r="K44" s="114"/>
      <c r="L44" s="114"/>
      <c r="M44" s="114"/>
      <c r="N44" s="114"/>
      <c r="O44" s="114"/>
      <c r="P44" s="114"/>
    </row>
    <row r="45" spans="1:16">
      <c r="A45" s="114"/>
      <c r="B45" s="114"/>
      <c r="C45" s="114"/>
      <c r="D45" s="114"/>
      <c r="E45" s="114"/>
      <c r="F45" s="114"/>
      <c r="G45" s="114"/>
      <c r="H45" s="114"/>
      <c r="I45" s="114"/>
      <c r="J45" s="114"/>
      <c r="K45" s="114"/>
      <c r="L45" s="114"/>
      <c r="M45" s="114"/>
      <c r="N45" s="114"/>
      <c r="O45" s="114"/>
      <c r="P45" s="114"/>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85" zoomScaleNormal="85" workbookViewId="0">
      <pane ySplit="1" topLeftCell="A26" activePane="bottomLeft" state="frozen"/>
      <selection activeCell="A12" sqref="A12"/>
      <selection pane="bottomLeft" activeCell="C30" sqref="C30:L34"/>
    </sheetView>
  </sheetViews>
  <sheetFormatPr defaultColWidth="8.7265625" defaultRowHeight="14"/>
  <cols>
    <col min="1" max="1" width="35.7265625" style="204" customWidth="1"/>
    <col min="2" max="2" width="32.1796875" style="204" customWidth="1"/>
    <col min="3" max="3" width="10.26953125" style="204" customWidth="1"/>
    <col min="4" max="4" width="8.54296875" style="204" customWidth="1"/>
    <col min="5" max="5" width="8.1796875" style="204" customWidth="1"/>
    <col min="6" max="6" width="9.7265625" style="204" customWidth="1"/>
    <col min="7" max="7" width="8.81640625" style="204" customWidth="1"/>
    <col min="8" max="9" width="9" style="204" customWidth="1"/>
    <col min="10" max="12" width="9.7265625" style="204" customWidth="1"/>
    <col min="13" max="13" width="40" style="210" customWidth="1"/>
    <col min="14" max="16384" width="8.7265625" style="204"/>
  </cols>
  <sheetData>
    <row r="1" spans="1:14" ht="18.75" customHeight="1">
      <c r="A1" s="470" t="s">
        <v>964</v>
      </c>
      <c r="B1" s="471"/>
      <c r="C1" s="471"/>
      <c r="D1" s="471"/>
      <c r="E1" s="471"/>
      <c r="F1" s="471"/>
      <c r="G1" s="471"/>
      <c r="H1" s="471"/>
      <c r="I1" s="471"/>
      <c r="J1" s="471"/>
      <c r="K1" s="471"/>
      <c r="L1" s="471"/>
      <c r="M1" s="61" t="s">
        <v>557</v>
      </c>
    </row>
    <row r="2" spans="1:14">
      <c r="A2" s="467" t="s">
        <v>851</v>
      </c>
      <c r="B2" s="468"/>
      <c r="C2" s="468"/>
      <c r="D2" s="468"/>
      <c r="E2" s="468"/>
      <c r="F2" s="468"/>
      <c r="G2" s="468"/>
      <c r="H2" s="468"/>
      <c r="I2" s="468"/>
      <c r="J2" s="468"/>
      <c r="K2" s="468"/>
      <c r="L2" s="469"/>
      <c r="N2" s="205"/>
    </row>
    <row r="3" spans="1:14" ht="142.5" customHeight="1">
      <c r="A3" s="470" t="s">
        <v>985</v>
      </c>
      <c r="B3" s="471"/>
      <c r="C3" s="471"/>
      <c r="D3" s="471"/>
      <c r="E3" s="471"/>
      <c r="F3" s="471"/>
      <c r="G3" s="471"/>
      <c r="H3" s="471"/>
      <c r="I3" s="471"/>
      <c r="J3" s="471"/>
      <c r="K3" s="471"/>
      <c r="L3" s="472"/>
      <c r="N3" s="205"/>
    </row>
    <row r="4" spans="1:14" s="206" customFormat="1" ht="15.75" customHeight="1">
      <c r="A4" s="489" t="s">
        <v>560</v>
      </c>
      <c r="B4" s="490"/>
      <c r="C4" s="490"/>
      <c r="D4" s="490"/>
      <c r="E4" s="490"/>
      <c r="F4" s="490"/>
      <c r="G4" s="490"/>
      <c r="H4" s="490"/>
      <c r="I4" s="490"/>
      <c r="J4" s="490"/>
      <c r="K4" s="490"/>
      <c r="L4" s="490"/>
      <c r="M4" s="210"/>
      <c r="N4" s="2"/>
    </row>
    <row r="5" spans="1:14" ht="84">
      <c r="A5" s="880"/>
      <c r="B5" s="881"/>
      <c r="C5" s="881"/>
      <c r="D5" s="881"/>
      <c r="E5" s="881"/>
      <c r="F5" s="881"/>
      <c r="G5" s="881"/>
      <c r="H5" s="881"/>
      <c r="I5" s="881"/>
      <c r="J5" s="881"/>
      <c r="K5" s="881"/>
      <c r="L5" s="882"/>
      <c r="M5" s="233" t="s">
        <v>574</v>
      </c>
      <c r="N5" s="205"/>
    </row>
    <row r="6" spans="1:14" ht="17.25" customHeight="1">
      <c r="A6" s="664" t="s">
        <v>965</v>
      </c>
      <c r="B6" s="665"/>
      <c r="C6" s="665"/>
      <c r="D6" s="665"/>
      <c r="E6" s="665"/>
      <c r="F6" s="665"/>
      <c r="G6" s="665"/>
      <c r="H6" s="665"/>
      <c r="I6" s="665"/>
      <c r="J6" s="665"/>
      <c r="K6" s="665"/>
      <c r="L6" s="666"/>
      <c r="M6" s="204"/>
    </row>
    <row r="7" spans="1:14" ht="13.5" customHeight="1">
      <c r="A7" s="207" t="s">
        <v>966</v>
      </c>
      <c r="B7" s="208"/>
      <c r="C7" s="208"/>
      <c r="D7" s="208"/>
      <c r="F7" s="205"/>
      <c r="L7" s="214"/>
      <c r="M7" s="204"/>
    </row>
    <row r="8" spans="1:14" ht="14.25" customHeight="1">
      <c r="A8" s="760" t="s">
        <v>967</v>
      </c>
      <c r="B8" s="761"/>
      <c r="C8" s="761"/>
      <c r="D8" s="761"/>
      <c r="E8" s="761"/>
      <c r="F8" s="761"/>
      <c r="G8" s="761"/>
      <c r="H8" s="761"/>
      <c r="I8" s="761"/>
      <c r="J8" s="761"/>
      <c r="K8" s="761"/>
      <c r="L8" s="762"/>
      <c r="M8" s="204"/>
    </row>
    <row r="9" spans="1:14" ht="15.75" customHeight="1">
      <c r="A9" s="209" t="s">
        <v>57</v>
      </c>
      <c r="B9" s="31"/>
      <c r="C9" s="31"/>
      <c r="D9" s="31"/>
      <c r="E9" s="215"/>
      <c r="F9" s="215"/>
      <c r="G9" s="215"/>
      <c r="H9" s="215"/>
      <c r="I9" s="215"/>
      <c r="J9" s="215"/>
      <c r="K9" s="215"/>
      <c r="L9" s="216"/>
      <c r="M9" s="204"/>
    </row>
    <row r="10" spans="1:14">
      <c r="A10" s="847" t="s">
        <v>567</v>
      </c>
      <c r="B10" s="848"/>
      <c r="C10" s="848"/>
      <c r="D10" s="848"/>
      <c r="E10" s="848"/>
      <c r="F10" s="848"/>
      <c r="G10" s="848"/>
      <c r="H10" s="848"/>
      <c r="I10" s="848"/>
      <c r="J10" s="848"/>
      <c r="K10" s="848"/>
      <c r="L10" s="876"/>
    </row>
    <row r="11" spans="1:14" ht="98.25" customHeight="1">
      <c r="A11" s="877" t="s">
        <v>968</v>
      </c>
      <c r="B11" s="878"/>
      <c r="C11" s="878"/>
      <c r="D11" s="878"/>
      <c r="E11" s="878"/>
      <c r="F11" s="878"/>
      <c r="G11" s="878"/>
      <c r="H11" s="878"/>
      <c r="I11" s="878"/>
      <c r="J11" s="878"/>
      <c r="K11" s="878"/>
      <c r="L11" s="879"/>
    </row>
    <row r="12" spans="1:14" ht="21.75" customHeight="1">
      <c r="A12" s="908" t="s">
        <v>969</v>
      </c>
      <c r="B12" s="908"/>
      <c r="C12" s="3"/>
      <c r="D12" s="3"/>
      <c r="E12" s="3"/>
      <c r="F12" s="3"/>
      <c r="G12" s="3"/>
      <c r="H12" s="3"/>
      <c r="I12" s="3"/>
      <c r="J12" s="3"/>
      <c r="K12" s="3"/>
      <c r="L12" s="4"/>
    </row>
    <row r="13" spans="1:14" ht="18.75" customHeight="1">
      <c r="A13" s="857" t="s">
        <v>970</v>
      </c>
      <c r="B13" s="858"/>
      <c r="C13" s="858"/>
      <c r="D13" s="858"/>
      <c r="E13" s="858"/>
      <c r="F13" s="858"/>
      <c r="G13" s="858"/>
      <c r="H13" s="858"/>
      <c r="I13" s="858"/>
      <c r="J13" s="858"/>
      <c r="K13" s="858"/>
      <c r="L13" s="859"/>
    </row>
    <row r="14" spans="1:14" ht="18.75" customHeight="1">
      <c r="A14" s="883" t="s">
        <v>971</v>
      </c>
      <c r="B14" s="884"/>
      <c r="C14" s="884"/>
      <c r="D14" s="884"/>
      <c r="E14" s="884"/>
      <c r="F14" s="884"/>
      <c r="G14" s="884"/>
      <c r="H14" s="884"/>
      <c r="I14" s="884"/>
      <c r="J14" s="884"/>
      <c r="K14" s="884"/>
      <c r="L14" s="885"/>
    </row>
    <row r="15" spans="1:14" ht="18.75" customHeight="1">
      <c r="A15" s="883" t="s">
        <v>972</v>
      </c>
      <c r="B15" s="884"/>
      <c r="C15" s="884"/>
      <c r="D15" s="884"/>
      <c r="E15" s="884"/>
      <c r="F15" s="884"/>
      <c r="G15" s="884"/>
      <c r="H15" s="884"/>
      <c r="I15" s="884"/>
      <c r="J15" s="884"/>
      <c r="K15" s="884"/>
      <c r="L15" s="885"/>
    </row>
    <row r="16" spans="1:14" ht="18.75" customHeight="1">
      <c r="A16" s="886" t="s">
        <v>973</v>
      </c>
      <c r="B16" s="887"/>
      <c r="C16" s="887"/>
      <c r="D16" s="887"/>
      <c r="E16" s="887"/>
      <c r="F16" s="887"/>
      <c r="G16" s="887"/>
      <c r="H16" s="887"/>
      <c r="I16" s="887"/>
      <c r="J16" s="887"/>
      <c r="K16" s="887"/>
      <c r="L16" s="888"/>
    </row>
    <row r="17" spans="1:14" ht="18.75" customHeight="1">
      <c r="A17" s="909" t="s">
        <v>986</v>
      </c>
      <c r="B17" s="909"/>
      <c r="C17" s="292"/>
      <c r="D17" s="292"/>
      <c r="E17" s="292"/>
      <c r="F17" s="292"/>
      <c r="G17" s="292"/>
      <c r="H17" s="292"/>
      <c r="I17" s="292"/>
      <c r="J17" s="292"/>
      <c r="K17" s="292"/>
      <c r="L17" s="293"/>
    </row>
    <row r="18" spans="1:14" ht="18.75" customHeight="1">
      <c r="A18" s="883" t="s">
        <v>974</v>
      </c>
      <c r="B18" s="884"/>
      <c r="C18" s="884"/>
      <c r="D18" s="884"/>
      <c r="E18" s="884"/>
      <c r="F18" s="884"/>
      <c r="G18" s="884"/>
      <c r="H18" s="884"/>
      <c r="I18" s="884"/>
      <c r="J18" s="884"/>
      <c r="K18" s="884"/>
      <c r="L18" s="885"/>
    </row>
    <row r="19" spans="1:14" ht="18.75" customHeight="1">
      <c r="A19" s="886" t="s">
        <v>975</v>
      </c>
      <c r="B19" s="887"/>
      <c r="C19" s="887"/>
      <c r="D19" s="887"/>
      <c r="E19" s="887"/>
      <c r="F19" s="887"/>
      <c r="G19" s="887"/>
      <c r="H19" s="887"/>
      <c r="I19" s="887"/>
      <c r="J19" s="887"/>
      <c r="K19" s="887"/>
      <c r="L19" s="888"/>
    </row>
    <row r="20" spans="1:14" ht="18.75" customHeight="1">
      <c r="A20" s="889" t="s">
        <v>976</v>
      </c>
      <c r="B20" s="890"/>
      <c r="C20" s="890"/>
      <c r="D20" s="890"/>
      <c r="E20" s="890"/>
      <c r="F20" s="890"/>
      <c r="G20" s="890"/>
      <c r="H20" s="890"/>
      <c r="I20" s="890"/>
      <c r="J20" s="890"/>
      <c r="K20" s="890"/>
      <c r="L20" s="891"/>
      <c r="N20" s="5"/>
    </row>
    <row r="21" spans="1:14" ht="18" customHeight="1">
      <c r="A21" s="892" t="s">
        <v>977</v>
      </c>
      <c r="B21" s="893"/>
      <c r="C21" s="893"/>
      <c r="D21" s="893"/>
      <c r="E21" s="893"/>
      <c r="F21" s="893"/>
      <c r="G21" s="893"/>
      <c r="H21" s="893"/>
      <c r="I21" s="893"/>
      <c r="J21" s="893"/>
      <c r="K21" s="893"/>
      <c r="L21" s="894"/>
      <c r="N21" s="6"/>
    </row>
    <row r="22" spans="1:14" ht="19.5" customHeight="1">
      <c r="A22" s="895" t="s">
        <v>978</v>
      </c>
      <c r="B22" s="896"/>
      <c r="C22" s="896"/>
      <c r="D22" s="896"/>
      <c r="E22" s="896"/>
      <c r="F22" s="896"/>
      <c r="G22" s="896"/>
      <c r="H22" s="896"/>
      <c r="I22" s="896"/>
      <c r="J22" s="896"/>
      <c r="K22" s="896"/>
      <c r="L22" s="897"/>
    </row>
    <row r="23" spans="1:14" ht="33" customHeight="1">
      <c r="A23" s="899" t="s">
        <v>601</v>
      </c>
      <c r="B23" s="904"/>
      <c r="C23" s="496" t="s">
        <v>562</v>
      </c>
      <c r="D23" s="497"/>
      <c r="E23" s="498"/>
      <c r="F23" s="499"/>
      <c r="G23" s="500"/>
      <c r="H23" s="500"/>
      <c r="I23" s="500"/>
      <c r="J23" s="500"/>
      <c r="K23" s="500"/>
      <c r="L23" s="501"/>
      <c r="N23" s="205"/>
    </row>
    <row r="24" spans="1:14" s="210" customFormat="1" ht="43.5" customHeight="1">
      <c r="A24" s="900"/>
      <c r="B24" s="905"/>
      <c r="C24" s="800" t="s">
        <v>564</v>
      </c>
      <c r="D24" s="907"/>
      <c r="E24" s="801"/>
      <c r="F24" s="499"/>
      <c r="G24" s="500"/>
      <c r="H24" s="500"/>
      <c r="I24" s="500"/>
      <c r="J24" s="500"/>
      <c r="K24" s="500"/>
      <c r="L24" s="501"/>
      <c r="N24" s="1"/>
    </row>
    <row r="25" spans="1:14" s="210" customFormat="1" ht="19.5" customHeight="1">
      <c r="A25" s="796"/>
      <c r="B25" s="906"/>
      <c r="C25" s="800" t="s">
        <v>566</v>
      </c>
      <c r="D25" s="907"/>
      <c r="E25" s="907"/>
      <c r="F25" s="907"/>
      <c r="G25" s="907"/>
      <c r="H25" s="907"/>
      <c r="I25" s="907"/>
      <c r="J25" s="907"/>
      <c r="K25" s="907"/>
      <c r="L25" s="801"/>
      <c r="N25" s="1"/>
    </row>
    <row r="26" spans="1:14" s="210" customFormat="1" ht="45" customHeight="1">
      <c r="A26" s="901" t="s">
        <v>563</v>
      </c>
      <c r="B26" s="705"/>
      <c r="C26" s="306"/>
      <c r="D26" s="306"/>
      <c r="E26" s="306"/>
      <c r="F26" s="306"/>
      <c r="G26" s="306"/>
      <c r="H26" s="306"/>
      <c r="I26" s="306"/>
      <c r="J26" s="306"/>
      <c r="K26" s="306"/>
      <c r="L26" s="306"/>
      <c r="N26" s="1"/>
    </row>
    <row r="27" spans="1:14" s="210" customFormat="1" ht="20.25" customHeight="1">
      <c r="A27" s="902"/>
      <c r="B27" s="706"/>
      <c r="C27" s="611" t="s">
        <v>565</v>
      </c>
      <c r="D27" s="708"/>
      <c r="E27" s="708"/>
      <c r="F27" s="708"/>
      <c r="G27" s="708"/>
      <c r="H27" s="708"/>
      <c r="I27" s="708"/>
      <c r="J27" s="708"/>
      <c r="K27" s="708"/>
      <c r="L27" s="612"/>
      <c r="N27" s="1"/>
    </row>
    <row r="28" spans="1:14" s="210" customFormat="1" ht="64.5" customHeight="1">
      <c r="A28" s="903"/>
      <c r="B28" s="707"/>
      <c r="C28" s="306"/>
      <c r="D28" s="306"/>
      <c r="E28" s="306"/>
      <c r="F28" s="306"/>
      <c r="G28" s="306"/>
      <c r="H28" s="306"/>
      <c r="I28" s="306"/>
      <c r="J28" s="306"/>
      <c r="K28" s="306"/>
      <c r="L28" s="306"/>
      <c r="N28" s="1"/>
    </row>
    <row r="29" spans="1:14" ht="34.5" customHeight="1">
      <c r="A29" s="217" t="s">
        <v>979</v>
      </c>
      <c r="B29" s="103" t="s">
        <v>592</v>
      </c>
      <c r="C29" s="898" t="s">
        <v>980</v>
      </c>
      <c r="D29" s="898"/>
      <c r="E29" s="898"/>
      <c r="F29" s="898"/>
      <c r="G29" s="898"/>
      <c r="H29" s="898"/>
      <c r="I29" s="898"/>
      <c r="J29" s="898"/>
      <c r="K29" s="898"/>
      <c r="L29" s="898"/>
    </row>
    <row r="30" spans="1:14" s="210" customFormat="1" ht="30" customHeight="1">
      <c r="A30" s="123" t="s">
        <v>981</v>
      </c>
      <c r="B30" s="123" t="s">
        <v>594</v>
      </c>
      <c r="C30" s="20">
        <v>0</v>
      </c>
      <c r="D30" s="20">
        <v>0</v>
      </c>
      <c r="E30" s="20">
        <v>0</v>
      </c>
      <c r="F30" s="20">
        <v>0</v>
      </c>
      <c r="G30" s="20">
        <v>0</v>
      </c>
      <c r="H30" s="20">
        <v>0</v>
      </c>
      <c r="I30" s="20">
        <v>0</v>
      </c>
      <c r="J30" s="20">
        <v>0</v>
      </c>
      <c r="K30" s="20">
        <v>0</v>
      </c>
      <c r="L30" s="20">
        <v>0</v>
      </c>
    </row>
    <row r="31" spans="1:14" s="210" customFormat="1" ht="27.75" customHeight="1">
      <c r="A31" s="123">
        <v>2</v>
      </c>
      <c r="B31" s="123" t="s">
        <v>982</v>
      </c>
      <c r="C31" s="20">
        <v>0</v>
      </c>
      <c r="D31" s="20">
        <v>0</v>
      </c>
      <c r="E31" s="20">
        <v>0</v>
      </c>
      <c r="F31" s="20">
        <v>0</v>
      </c>
      <c r="G31" s="20">
        <v>0</v>
      </c>
      <c r="H31" s="20">
        <v>0</v>
      </c>
      <c r="I31" s="20">
        <v>0</v>
      </c>
      <c r="J31" s="20">
        <v>0</v>
      </c>
      <c r="K31" s="20">
        <v>0</v>
      </c>
      <c r="L31" s="20">
        <v>0</v>
      </c>
    </row>
    <row r="32" spans="1:14" s="210" customFormat="1" ht="26.25" customHeight="1">
      <c r="A32" s="123">
        <v>3</v>
      </c>
      <c r="B32" s="123" t="s">
        <v>596</v>
      </c>
      <c r="C32" s="20">
        <v>0</v>
      </c>
      <c r="D32" s="20">
        <v>0</v>
      </c>
      <c r="E32" s="20">
        <v>0</v>
      </c>
      <c r="F32" s="20">
        <v>0</v>
      </c>
      <c r="G32" s="20">
        <v>0</v>
      </c>
      <c r="H32" s="20">
        <v>0</v>
      </c>
      <c r="I32" s="20">
        <v>0</v>
      </c>
      <c r="J32" s="20">
        <v>0</v>
      </c>
      <c r="K32" s="20">
        <v>0</v>
      </c>
      <c r="L32" s="20">
        <v>0</v>
      </c>
    </row>
    <row r="33" spans="1:13" s="210" customFormat="1" ht="26.25" customHeight="1">
      <c r="A33" s="123">
        <v>4</v>
      </c>
      <c r="B33" s="123" t="s">
        <v>983</v>
      </c>
      <c r="C33" s="20">
        <v>0</v>
      </c>
      <c r="D33" s="20">
        <v>0</v>
      </c>
      <c r="E33" s="20">
        <v>0</v>
      </c>
      <c r="F33" s="20">
        <v>0</v>
      </c>
      <c r="G33" s="20">
        <v>0</v>
      </c>
      <c r="H33" s="20">
        <v>0</v>
      </c>
      <c r="I33" s="20">
        <v>0</v>
      </c>
      <c r="J33" s="20">
        <v>0</v>
      </c>
      <c r="K33" s="20">
        <v>0</v>
      </c>
      <c r="L33" s="20">
        <v>0</v>
      </c>
    </row>
    <row r="34" spans="1:13" s="210" customFormat="1" ht="31.5" customHeight="1">
      <c r="A34" s="123" t="s">
        <v>984</v>
      </c>
      <c r="B34" s="123" t="s">
        <v>598</v>
      </c>
      <c r="C34" s="20">
        <v>0</v>
      </c>
      <c r="D34" s="20">
        <v>0</v>
      </c>
      <c r="E34" s="20">
        <v>0</v>
      </c>
      <c r="F34" s="20">
        <v>0</v>
      </c>
      <c r="G34" s="20">
        <v>0</v>
      </c>
      <c r="H34" s="20">
        <v>0</v>
      </c>
      <c r="I34" s="20">
        <v>0</v>
      </c>
      <c r="J34" s="20">
        <v>0</v>
      </c>
      <c r="K34" s="20">
        <v>0</v>
      </c>
      <c r="L34" s="20">
        <v>0</v>
      </c>
    </row>
    <row r="35" spans="1:13" ht="19.5" customHeight="1">
      <c r="A35" s="218" t="s">
        <v>599</v>
      </c>
      <c r="B35" s="219"/>
      <c r="C35" s="219"/>
      <c r="D35" s="219"/>
      <c r="E35" s="219"/>
      <c r="F35" s="219"/>
      <c r="G35" s="219"/>
      <c r="H35" s="219"/>
      <c r="I35" s="219"/>
      <c r="J35" s="219"/>
      <c r="K35" s="219"/>
      <c r="L35" s="220"/>
    </row>
    <row r="36" spans="1:13" ht="70">
      <c r="A36" s="711"/>
      <c r="B36" s="712"/>
      <c r="C36" s="712"/>
      <c r="D36" s="712"/>
      <c r="E36" s="712"/>
      <c r="F36" s="712"/>
      <c r="G36" s="712"/>
      <c r="H36" s="712"/>
      <c r="I36" s="712"/>
      <c r="J36" s="712"/>
      <c r="K36" s="712"/>
      <c r="L36" s="713"/>
      <c r="M36" s="233"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16" activePane="bottomLeft" state="frozen"/>
      <selection activeCell="A12" sqref="A12"/>
      <selection pane="bottomLeft" activeCell="D14" sqref="D14:M18"/>
    </sheetView>
  </sheetViews>
  <sheetFormatPr defaultColWidth="8.7265625" defaultRowHeight="14"/>
  <cols>
    <col min="1" max="1" width="3" style="130" customWidth="1"/>
    <col min="2" max="2" width="26.81640625" style="130" customWidth="1"/>
    <col min="3" max="3" width="28.7265625" style="130" customWidth="1"/>
    <col min="4" max="4" width="6.7265625" style="130" customWidth="1"/>
    <col min="5" max="5" width="6.54296875" style="130" customWidth="1"/>
    <col min="6" max="6" width="6.26953125" style="130" customWidth="1"/>
    <col min="7" max="7" width="6.7265625" style="130" customWidth="1"/>
    <col min="8" max="8" width="6.453125" style="130" customWidth="1"/>
    <col min="9" max="9" width="6.54296875" style="130" customWidth="1"/>
    <col min="10" max="10" width="6.453125" style="130" customWidth="1"/>
    <col min="11" max="11" width="6" style="130" customWidth="1"/>
    <col min="12" max="12" width="6.54296875" style="130" customWidth="1"/>
    <col min="13" max="13" width="6.26953125" style="130" customWidth="1"/>
    <col min="14" max="14" width="19.7265625" style="130" customWidth="1"/>
    <col min="15" max="15" width="35.7265625" style="107" customWidth="1"/>
    <col min="16" max="16384" width="8.7265625" style="130"/>
  </cols>
  <sheetData>
    <row r="1" spans="1:18" ht="19.5" customHeight="1">
      <c r="A1" s="470" t="s">
        <v>987</v>
      </c>
      <c r="B1" s="471"/>
      <c r="C1" s="471"/>
      <c r="D1" s="471"/>
      <c r="E1" s="471"/>
      <c r="F1" s="471"/>
      <c r="G1" s="471"/>
      <c r="H1" s="471"/>
      <c r="I1" s="471"/>
      <c r="J1" s="471"/>
      <c r="K1" s="471"/>
      <c r="L1" s="471"/>
      <c r="M1" s="471"/>
      <c r="N1" s="472"/>
      <c r="O1" s="90" t="s">
        <v>557</v>
      </c>
    </row>
    <row r="2" spans="1:18" ht="18" customHeight="1">
      <c r="A2" s="467" t="s">
        <v>724</v>
      </c>
      <c r="B2" s="468"/>
      <c r="C2" s="468"/>
      <c r="D2" s="468"/>
      <c r="E2" s="468"/>
      <c r="F2" s="468"/>
      <c r="G2" s="468"/>
      <c r="H2" s="468"/>
      <c r="I2" s="468"/>
      <c r="J2" s="468"/>
      <c r="K2" s="468"/>
      <c r="L2" s="468"/>
      <c r="M2" s="468"/>
      <c r="N2" s="469"/>
    </row>
    <row r="3" spans="1:18" ht="17.149999999999999" customHeight="1">
      <c r="A3" s="470" t="s">
        <v>384</v>
      </c>
      <c r="B3" s="471"/>
      <c r="C3" s="471"/>
      <c r="D3" s="471"/>
      <c r="E3" s="471"/>
      <c r="F3" s="471"/>
      <c r="G3" s="471"/>
      <c r="H3" s="471"/>
      <c r="I3" s="471"/>
      <c r="J3" s="471"/>
      <c r="K3" s="471"/>
      <c r="L3" s="471"/>
      <c r="M3" s="471"/>
      <c r="N3" s="472"/>
    </row>
    <row r="4" spans="1:18" ht="14.25" customHeight="1">
      <c r="A4" s="467" t="s">
        <v>560</v>
      </c>
      <c r="B4" s="468"/>
      <c r="C4" s="468"/>
      <c r="D4" s="468"/>
      <c r="E4" s="468"/>
      <c r="F4" s="468"/>
      <c r="G4" s="468"/>
      <c r="H4" s="468"/>
      <c r="I4" s="468"/>
      <c r="J4" s="468"/>
      <c r="K4" s="468"/>
      <c r="L4" s="468"/>
      <c r="M4" s="468"/>
      <c r="N4" s="469"/>
    </row>
    <row r="5" spans="1:18" ht="70">
      <c r="A5" s="476"/>
      <c r="B5" s="477"/>
      <c r="C5" s="477"/>
      <c r="D5" s="477"/>
      <c r="E5" s="477"/>
      <c r="F5" s="477"/>
      <c r="G5" s="477"/>
      <c r="H5" s="477"/>
      <c r="I5" s="477"/>
      <c r="J5" s="477"/>
      <c r="K5" s="477"/>
      <c r="L5" s="477"/>
      <c r="M5" s="477"/>
      <c r="N5" s="478"/>
      <c r="O5" s="142" t="s">
        <v>555</v>
      </c>
    </row>
    <row r="6" spans="1:18" ht="16" customHeight="1">
      <c r="A6" s="729" t="s">
        <v>725</v>
      </c>
      <c r="B6" s="730"/>
      <c r="C6" s="730"/>
      <c r="D6" s="38"/>
      <c r="E6" s="38"/>
      <c r="F6" s="38"/>
      <c r="G6" s="38"/>
      <c r="H6" s="38"/>
      <c r="I6" s="38"/>
      <c r="J6" s="38"/>
      <c r="K6" s="38"/>
      <c r="L6" s="38"/>
      <c r="M6" s="38"/>
      <c r="N6" s="39"/>
    </row>
    <row r="7" spans="1:18" s="107" customFormat="1" ht="57.75" customHeight="1">
      <c r="A7" s="699" t="s">
        <v>601</v>
      </c>
      <c r="B7" s="700"/>
      <c r="C7" s="486"/>
      <c r="D7" s="654" t="s">
        <v>562</v>
      </c>
      <c r="E7" s="684"/>
      <c r="F7" s="711"/>
      <c r="G7" s="712"/>
      <c r="H7" s="712"/>
      <c r="I7" s="712"/>
      <c r="J7" s="712"/>
      <c r="K7" s="712"/>
      <c r="L7" s="712"/>
      <c r="M7" s="712"/>
      <c r="N7" s="713"/>
    </row>
    <row r="8" spans="1:18" s="107" customFormat="1" ht="60" customHeight="1">
      <c r="A8" s="703"/>
      <c r="B8" s="704"/>
      <c r="C8" s="487"/>
      <c r="D8" s="611" t="s">
        <v>564</v>
      </c>
      <c r="E8" s="612"/>
      <c r="F8" s="613"/>
      <c r="G8" s="614"/>
      <c r="H8" s="614"/>
      <c r="I8" s="614"/>
      <c r="J8" s="614"/>
      <c r="K8" s="614"/>
      <c r="L8" s="614"/>
      <c r="M8" s="614"/>
      <c r="N8" s="615"/>
    </row>
    <row r="9" spans="1:18" s="107" customFormat="1" ht="18.75" customHeight="1">
      <c r="A9" s="710" t="s">
        <v>563</v>
      </c>
      <c r="B9" s="700"/>
      <c r="C9" s="486"/>
      <c r="D9" s="611" t="s">
        <v>566</v>
      </c>
      <c r="E9" s="708"/>
      <c r="F9" s="708"/>
      <c r="G9" s="708"/>
      <c r="H9" s="708"/>
      <c r="I9" s="708"/>
      <c r="J9" s="708"/>
      <c r="K9" s="708"/>
      <c r="L9" s="708"/>
      <c r="M9" s="612"/>
      <c r="N9" s="913"/>
    </row>
    <row r="10" spans="1:18" s="107" customFormat="1" ht="43.5" customHeight="1">
      <c r="A10" s="910"/>
      <c r="B10" s="702"/>
      <c r="C10" s="912"/>
      <c r="D10" s="135"/>
      <c r="E10" s="135"/>
      <c r="F10" s="135"/>
      <c r="G10" s="135"/>
      <c r="H10" s="135"/>
      <c r="I10" s="135"/>
      <c r="J10" s="135"/>
      <c r="K10" s="135"/>
      <c r="L10" s="135"/>
      <c r="M10" s="135"/>
      <c r="N10" s="914"/>
    </row>
    <row r="11" spans="1:18" s="107" customFormat="1" ht="18" customHeight="1">
      <c r="A11" s="911"/>
      <c r="B11" s="704"/>
      <c r="C11" s="487"/>
      <c r="D11" s="611" t="s">
        <v>565</v>
      </c>
      <c r="E11" s="708"/>
      <c r="F11" s="708"/>
      <c r="G11" s="708"/>
      <c r="H11" s="708"/>
      <c r="I11" s="708"/>
      <c r="J11" s="708"/>
      <c r="K11" s="708"/>
      <c r="L11" s="708"/>
      <c r="M11" s="612"/>
      <c r="N11" s="914"/>
    </row>
    <row r="12" spans="1:18" s="107" customFormat="1" ht="53.25" customHeight="1">
      <c r="A12" s="688" t="s">
        <v>567</v>
      </c>
      <c r="B12" s="689"/>
      <c r="C12" s="690"/>
      <c r="D12" s="135"/>
      <c r="E12" s="135"/>
      <c r="F12" s="135"/>
      <c r="G12" s="135"/>
      <c r="H12" s="135"/>
      <c r="I12" s="135"/>
      <c r="J12" s="135"/>
      <c r="K12" s="135"/>
      <c r="L12" s="135"/>
      <c r="M12" s="135"/>
      <c r="N12" s="915"/>
    </row>
    <row r="13" spans="1:18" ht="46.5" customHeight="1">
      <c r="A13" s="738"/>
      <c r="B13" s="739"/>
      <c r="C13" s="740"/>
      <c r="D13" s="473" t="s">
        <v>568</v>
      </c>
      <c r="E13" s="474"/>
      <c r="F13" s="474"/>
      <c r="G13" s="474"/>
      <c r="H13" s="474"/>
      <c r="I13" s="474"/>
      <c r="J13" s="474"/>
      <c r="K13" s="474"/>
      <c r="L13" s="474"/>
      <c r="M13" s="475"/>
      <c r="N13" s="124" t="s">
        <v>569</v>
      </c>
      <c r="R13" s="185"/>
    </row>
    <row r="14" spans="1:18" s="107" customFormat="1" ht="70">
      <c r="A14" s="123" t="s">
        <v>570</v>
      </c>
      <c r="B14" s="479" t="s">
        <v>988</v>
      </c>
      <c r="C14" s="481"/>
      <c r="D14" s="20">
        <v>0</v>
      </c>
      <c r="E14" s="20">
        <v>0</v>
      </c>
      <c r="F14" s="20">
        <v>0</v>
      </c>
      <c r="G14" s="20">
        <v>0</v>
      </c>
      <c r="H14" s="20">
        <v>0</v>
      </c>
      <c r="I14" s="20">
        <v>0</v>
      </c>
      <c r="J14" s="20">
        <v>0</v>
      </c>
      <c r="K14" s="20">
        <v>0</v>
      </c>
      <c r="L14" s="20">
        <v>0</v>
      </c>
      <c r="M14" s="20">
        <v>0</v>
      </c>
      <c r="N14" s="20"/>
      <c r="O14" s="142" t="s">
        <v>555</v>
      </c>
    </row>
    <row r="15" spans="1:18" s="107" customFormat="1" ht="70">
      <c r="A15" s="123" t="s">
        <v>572</v>
      </c>
      <c r="B15" s="479" t="s">
        <v>989</v>
      </c>
      <c r="C15" s="481"/>
      <c r="D15" s="20">
        <v>0</v>
      </c>
      <c r="E15" s="20">
        <v>0</v>
      </c>
      <c r="F15" s="20">
        <v>0</v>
      </c>
      <c r="G15" s="20">
        <v>0</v>
      </c>
      <c r="H15" s="20">
        <v>0</v>
      </c>
      <c r="I15" s="20">
        <v>0</v>
      </c>
      <c r="J15" s="20">
        <v>0</v>
      </c>
      <c r="K15" s="20">
        <v>0</v>
      </c>
      <c r="L15" s="20">
        <v>0</v>
      </c>
      <c r="M15" s="20">
        <v>0</v>
      </c>
      <c r="N15" s="20"/>
      <c r="O15" s="142" t="s">
        <v>555</v>
      </c>
    </row>
    <row r="16" spans="1:18" s="107" customFormat="1" ht="67.5" customHeight="1">
      <c r="A16" s="123" t="s">
        <v>575</v>
      </c>
      <c r="B16" s="479" t="s">
        <v>990</v>
      </c>
      <c r="C16" s="481"/>
      <c r="D16" s="20">
        <v>0</v>
      </c>
      <c r="E16" s="20">
        <v>0</v>
      </c>
      <c r="F16" s="20">
        <v>0</v>
      </c>
      <c r="G16" s="20">
        <v>0</v>
      </c>
      <c r="H16" s="20">
        <v>0</v>
      </c>
      <c r="I16" s="20">
        <v>0</v>
      </c>
      <c r="J16" s="20">
        <v>0</v>
      </c>
      <c r="K16" s="20">
        <v>0</v>
      </c>
      <c r="L16" s="20">
        <v>0</v>
      </c>
      <c r="M16" s="20">
        <v>0</v>
      </c>
      <c r="N16" s="20"/>
      <c r="O16" s="142" t="s">
        <v>551</v>
      </c>
    </row>
    <row r="17" spans="1:15" s="107" customFormat="1" ht="72.75" customHeight="1">
      <c r="A17" s="123" t="s">
        <v>577</v>
      </c>
      <c r="B17" s="479" t="s">
        <v>991</v>
      </c>
      <c r="C17" s="481"/>
      <c r="D17" s="20">
        <v>0</v>
      </c>
      <c r="E17" s="20">
        <v>0</v>
      </c>
      <c r="F17" s="20">
        <v>0</v>
      </c>
      <c r="G17" s="20">
        <v>0</v>
      </c>
      <c r="H17" s="20">
        <v>0</v>
      </c>
      <c r="I17" s="20">
        <v>0</v>
      </c>
      <c r="J17" s="20">
        <v>0</v>
      </c>
      <c r="K17" s="20">
        <v>0</v>
      </c>
      <c r="L17" s="20">
        <v>0</v>
      </c>
      <c r="M17" s="20">
        <v>0</v>
      </c>
      <c r="N17" s="20"/>
      <c r="O17" s="142" t="s">
        <v>551</v>
      </c>
    </row>
    <row r="18" spans="1:15" s="107" customFormat="1" ht="70">
      <c r="A18" s="123" t="s">
        <v>579</v>
      </c>
      <c r="B18" s="479" t="s">
        <v>992</v>
      </c>
      <c r="C18" s="481"/>
      <c r="D18" s="20">
        <v>0</v>
      </c>
      <c r="E18" s="20">
        <v>0</v>
      </c>
      <c r="F18" s="20">
        <v>0</v>
      </c>
      <c r="G18" s="20">
        <v>0</v>
      </c>
      <c r="H18" s="20">
        <v>0</v>
      </c>
      <c r="I18" s="20">
        <v>0</v>
      </c>
      <c r="J18" s="20">
        <v>0</v>
      </c>
      <c r="K18" s="20">
        <v>0</v>
      </c>
      <c r="L18" s="20">
        <v>0</v>
      </c>
      <c r="M18" s="20">
        <v>0</v>
      </c>
      <c r="N18" s="20"/>
      <c r="O18" s="142" t="s">
        <v>555</v>
      </c>
    </row>
    <row r="19" spans="1:15" ht="18.649999999999999" customHeight="1">
      <c r="A19" s="511" t="s">
        <v>590</v>
      </c>
      <c r="B19" s="511"/>
      <c r="C19" s="511"/>
      <c r="D19" s="20">
        <f>SUM(D14:D18)</f>
        <v>0</v>
      </c>
      <c r="E19" s="20">
        <f t="shared" ref="E19:M19" si="0">SUM(E14:E18)</f>
        <v>0</v>
      </c>
      <c r="F19" s="20">
        <f t="shared" si="0"/>
        <v>0</v>
      </c>
      <c r="G19" s="20">
        <f t="shared" si="0"/>
        <v>0</v>
      </c>
      <c r="H19" s="20">
        <f t="shared" si="0"/>
        <v>0</v>
      </c>
      <c r="I19" s="20">
        <f t="shared" si="0"/>
        <v>0</v>
      </c>
      <c r="J19" s="20">
        <f t="shared" si="0"/>
        <v>0</v>
      </c>
      <c r="K19" s="20">
        <f t="shared" si="0"/>
        <v>0</v>
      </c>
      <c r="L19" s="20">
        <f t="shared" si="0"/>
        <v>0</v>
      </c>
      <c r="M19" s="20">
        <f t="shared" si="0"/>
        <v>0</v>
      </c>
      <c r="N19" s="20"/>
    </row>
    <row r="20" spans="1:15" ht="41.25" customHeight="1">
      <c r="A20" s="473" t="s">
        <v>993</v>
      </c>
      <c r="B20" s="475"/>
      <c r="C20" s="124" t="s">
        <v>592</v>
      </c>
      <c r="D20" s="688" t="s">
        <v>605</v>
      </c>
      <c r="E20" s="689"/>
      <c r="F20" s="689"/>
      <c r="G20" s="689"/>
      <c r="H20" s="689"/>
      <c r="I20" s="689"/>
      <c r="J20" s="689"/>
      <c r="K20" s="689"/>
      <c r="L20" s="689"/>
      <c r="M20" s="690"/>
      <c r="N20" s="221"/>
    </row>
    <row r="21" spans="1:15" s="107" customFormat="1" ht="28.5" customHeight="1">
      <c r="A21" s="505" t="s">
        <v>748</v>
      </c>
      <c r="B21" s="506"/>
      <c r="C21" s="123" t="s">
        <v>594</v>
      </c>
      <c r="D21" s="20" t="str">
        <f>IF(D19&gt;4,"Yes", "No")</f>
        <v>No</v>
      </c>
      <c r="E21" s="20" t="str">
        <f t="shared" ref="E21:M21" si="1">IF(E19&gt;4,"Yes", "No")</f>
        <v>No</v>
      </c>
      <c r="F21" s="20" t="str">
        <f t="shared" si="1"/>
        <v>No</v>
      </c>
      <c r="G21" s="20" t="str">
        <f t="shared" si="1"/>
        <v>No</v>
      </c>
      <c r="H21" s="20" t="str">
        <f t="shared" si="1"/>
        <v>No</v>
      </c>
      <c r="I21" s="20" t="str">
        <f t="shared" si="1"/>
        <v>No</v>
      </c>
      <c r="J21" s="20" t="str">
        <f t="shared" si="1"/>
        <v>No</v>
      </c>
      <c r="K21" s="20" t="str">
        <f t="shared" si="1"/>
        <v>No</v>
      </c>
      <c r="L21" s="20" t="str">
        <f t="shared" si="1"/>
        <v>No</v>
      </c>
      <c r="M21" s="20" t="str">
        <f t="shared" si="1"/>
        <v>No</v>
      </c>
      <c r="N21" s="133"/>
    </row>
    <row r="22" spans="1:15" s="107" customFormat="1" ht="26.25" customHeight="1">
      <c r="A22" s="505" t="s">
        <v>994</v>
      </c>
      <c r="B22" s="506"/>
      <c r="C22" s="123" t="s">
        <v>596</v>
      </c>
      <c r="D22" s="20" t="str">
        <f>IF(AND(D19&gt;3, D19&lt;5),"Yes", "No")</f>
        <v>No</v>
      </c>
      <c r="E22" s="20" t="str">
        <f t="shared" ref="E22:M22" si="2">IF(AND(E19&gt;3, E19&lt;5),"Yes", "No")</f>
        <v>No</v>
      </c>
      <c r="F22" s="20" t="str">
        <f t="shared" si="2"/>
        <v>No</v>
      </c>
      <c r="G22" s="20" t="str">
        <f t="shared" si="2"/>
        <v>No</v>
      </c>
      <c r="H22" s="20" t="str">
        <f t="shared" si="2"/>
        <v>No</v>
      </c>
      <c r="I22" s="20" t="str">
        <f t="shared" si="2"/>
        <v>No</v>
      </c>
      <c r="J22" s="20" t="str">
        <f t="shared" si="2"/>
        <v>No</v>
      </c>
      <c r="K22" s="20" t="str">
        <f t="shared" si="2"/>
        <v>No</v>
      </c>
      <c r="L22" s="20" t="str">
        <f t="shared" si="2"/>
        <v>No</v>
      </c>
      <c r="M22" s="20" t="str">
        <f t="shared" si="2"/>
        <v>No</v>
      </c>
      <c r="N22" s="133"/>
    </row>
    <row r="23" spans="1:15" s="107" customFormat="1" ht="29.5" customHeight="1">
      <c r="A23" s="479" t="s">
        <v>995</v>
      </c>
      <c r="B23" s="481"/>
      <c r="C23" s="123" t="s">
        <v>598</v>
      </c>
      <c r="D23" s="20" t="str">
        <f>IF(D19&lt;4,"Yes", "No")</f>
        <v>Yes</v>
      </c>
      <c r="E23" s="20" t="str">
        <f t="shared" ref="E23:M23" si="3">IF(E19&lt;4,"Yes", "No")</f>
        <v>Yes</v>
      </c>
      <c r="F23" s="20" t="str">
        <f t="shared" si="3"/>
        <v>Yes</v>
      </c>
      <c r="G23" s="20" t="str">
        <f t="shared" si="3"/>
        <v>Yes</v>
      </c>
      <c r="H23" s="20" t="str">
        <f t="shared" si="3"/>
        <v>Yes</v>
      </c>
      <c r="I23" s="20" t="str">
        <f t="shared" si="3"/>
        <v>Yes</v>
      </c>
      <c r="J23" s="20" t="str">
        <f t="shared" si="3"/>
        <v>Yes</v>
      </c>
      <c r="K23" s="20" t="str">
        <f t="shared" si="3"/>
        <v>Yes</v>
      </c>
      <c r="L23" s="20" t="str">
        <f t="shared" si="3"/>
        <v>Yes</v>
      </c>
      <c r="M23" s="20" t="str">
        <f t="shared" si="3"/>
        <v>Yes</v>
      </c>
      <c r="N23" s="134"/>
    </row>
    <row r="24" spans="1:15" s="129" customFormat="1" ht="15.75" customHeight="1">
      <c r="A24" s="507" t="s">
        <v>599</v>
      </c>
      <c r="B24" s="508"/>
      <c r="C24" s="508"/>
      <c r="D24" s="508"/>
      <c r="E24" s="508"/>
      <c r="F24" s="508"/>
      <c r="G24" s="508"/>
      <c r="H24" s="508"/>
      <c r="I24" s="508"/>
      <c r="J24" s="508"/>
      <c r="K24" s="508"/>
      <c r="L24" s="508"/>
      <c r="M24" s="508"/>
      <c r="N24" s="698"/>
      <c r="O24" s="107"/>
    </row>
    <row r="25" spans="1:15" ht="56">
      <c r="A25" s="476"/>
      <c r="B25" s="477"/>
      <c r="C25" s="477"/>
      <c r="D25" s="477"/>
      <c r="E25" s="477"/>
      <c r="F25" s="477"/>
      <c r="G25" s="477"/>
      <c r="H25" s="477"/>
      <c r="I25" s="477"/>
      <c r="J25" s="477"/>
      <c r="K25" s="477"/>
      <c r="L25" s="477"/>
      <c r="M25" s="477"/>
      <c r="N25" s="478"/>
      <c r="O25" s="142" t="s">
        <v>551</v>
      </c>
    </row>
    <row r="26" spans="1:15" s="129" customFormat="1" ht="19" customHeight="1">
      <c r="A26" s="467" t="s">
        <v>600</v>
      </c>
      <c r="B26" s="468"/>
      <c r="C26" s="468"/>
      <c r="D26" s="468"/>
      <c r="E26" s="468"/>
      <c r="F26" s="468"/>
      <c r="G26" s="468"/>
      <c r="H26" s="468"/>
      <c r="I26" s="468"/>
      <c r="J26" s="468"/>
      <c r="K26" s="468"/>
      <c r="L26" s="468"/>
      <c r="M26" s="468"/>
      <c r="N26" s="468"/>
      <c r="O26" s="107"/>
    </row>
    <row r="27" spans="1:15" ht="150.75" customHeight="1">
      <c r="A27" s="479" t="s">
        <v>996</v>
      </c>
      <c r="B27" s="480"/>
      <c r="C27" s="480"/>
      <c r="D27" s="480"/>
      <c r="E27" s="480"/>
      <c r="F27" s="480"/>
      <c r="G27" s="480"/>
      <c r="H27" s="480"/>
      <c r="I27" s="480"/>
      <c r="J27" s="480"/>
      <c r="K27" s="480"/>
      <c r="L27" s="480"/>
      <c r="M27" s="480"/>
      <c r="N27" s="481"/>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85" zoomScaleNormal="85" workbookViewId="0">
      <pane ySplit="1" topLeftCell="A14" activePane="bottomLeft" state="frozen"/>
      <selection activeCell="A12" sqref="A12"/>
      <selection pane="bottomLeft" activeCell="O25" sqref="O25"/>
    </sheetView>
  </sheetViews>
  <sheetFormatPr defaultColWidth="8.7265625" defaultRowHeight="14"/>
  <cols>
    <col min="1" max="1" width="3" style="130" customWidth="1"/>
    <col min="2" max="2" width="29.54296875" style="130" customWidth="1"/>
    <col min="3" max="3" width="29.81640625" style="130" customWidth="1"/>
    <col min="4" max="4" width="7" style="130" customWidth="1"/>
    <col min="5" max="5" width="7.7265625" style="130" customWidth="1"/>
    <col min="6" max="6" width="6.7265625" style="130" customWidth="1"/>
    <col min="7" max="7" width="6.453125" style="130" customWidth="1"/>
    <col min="8" max="8" width="6.54296875" style="130" customWidth="1"/>
    <col min="9" max="9" width="6.453125" style="130" customWidth="1"/>
    <col min="10" max="10" width="6.1796875" style="130" customWidth="1"/>
    <col min="11" max="11" width="7.26953125" style="130" customWidth="1"/>
    <col min="12" max="12" width="6.81640625" style="130" customWidth="1"/>
    <col min="13" max="13" width="7.1796875" style="130" customWidth="1"/>
    <col min="14" max="14" width="13.1796875" style="130" customWidth="1"/>
    <col min="15" max="15" width="36.81640625" style="130" customWidth="1"/>
    <col min="16" max="16384" width="8.7265625" style="130"/>
  </cols>
  <sheetData>
    <row r="1" spans="1:15" s="107" customFormat="1" ht="19.5" customHeight="1">
      <c r="A1" s="464" t="s">
        <v>997</v>
      </c>
      <c r="B1" s="465"/>
      <c r="C1" s="465"/>
      <c r="D1" s="465"/>
      <c r="E1" s="465"/>
      <c r="F1" s="465"/>
      <c r="G1" s="465"/>
      <c r="H1" s="465"/>
      <c r="I1" s="465"/>
      <c r="J1" s="465"/>
      <c r="K1" s="465"/>
      <c r="L1" s="465"/>
      <c r="M1" s="465"/>
      <c r="N1" s="465"/>
      <c r="O1" s="90" t="s">
        <v>557</v>
      </c>
    </row>
    <row r="2" spans="1:15" s="129" customFormat="1">
      <c r="A2" s="467" t="s">
        <v>851</v>
      </c>
      <c r="B2" s="468"/>
      <c r="C2" s="468"/>
      <c r="D2" s="468"/>
      <c r="E2" s="468"/>
      <c r="F2" s="468"/>
      <c r="G2" s="468"/>
      <c r="H2" s="468"/>
      <c r="I2" s="468"/>
      <c r="J2" s="468"/>
      <c r="K2" s="468"/>
      <c r="L2" s="468"/>
      <c r="M2" s="468"/>
      <c r="N2" s="469"/>
    </row>
    <row r="3" spans="1:15" s="107" customFormat="1" ht="109.5" customHeight="1">
      <c r="A3" s="470" t="s">
        <v>998</v>
      </c>
      <c r="B3" s="471"/>
      <c r="C3" s="471"/>
      <c r="D3" s="471"/>
      <c r="E3" s="471"/>
      <c r="F3" s="471"/>
      <c r="G3" s="471"/>
      <c r="H3" s="471"/>
      <c r="I3" s="471"/>
      <c r="J3" s="471"/>
      <c r="K3" s="471"/>
      <c r="L3" s="471"/>
      <c r="M3" s="471"/>
      <c r="N3" s="472"/>
    </row>
    <row r="4" spans="1:15" s="129" customFormat="1" ht="16.5" customHeight="1">
      <c r="A4" s="467" t="s">
        <v>560</v>
      </c>
      <c r="B4" s="468"/>
      <c r="C4" s="468"/>
      <c r="D4" s="468"/>
      <c r="E4" s="468"/>
      <c r="F4" s="468"/>
      <c r="G4" s="468"/>
      <c r="H4" s="468"/>
      <c r="I4" s="468"/>
      <c r="J4" s="468"/>
      <c r="K4" s="468"/>
      <c r="L4" s="468"/>
      <c r="M4" s="468"/>
      <c r="N4" s="469"/>
    </row>
    <row r="5" spans="1:15" ht="70">
      <c r="A5" s="476"/>
      <c r="B5" s="477"/>
      <c r="C5" s="477"/>
      <c r="D5" s="477"/>
      <c r="E5" s="477"/>
      <c r="F5" s="477"/>
      <c r="G5" s="477"/>
      <c r="H5" s="477"/>
      <c r="I5" s="477"/>
      <c r="J5" s="477"/>
      <c r="K5" s="477"/>
      <c r="L5" s="477"/>
      <c r="M5" s="477"/>
      <c r="N5" s="478"/>
      <c r="O5" s="185" t="s">
        <v>555</v>
      </c>
    </row>
    <row r="6" spans="1:15" s="131" customFormat="1" ht="50.25" customHeight="1">
      <c r="A6" s="479" t="s">
        <v>999</v>
      </c>
      <c r="B6" s="480"/>
      <c r="C6" s="480"/>
      <c r="D6" s="480"/>
      <c r="E6" s="480"/>
      <c r="F6" s="480"/>
      <c r="G6" s="480"/>
      <c r="H6" s="480"/>
      <c r="I6" s="480"/>
      <c r="J6" s="480"/>
      <c r="K6" s="480"/>
      <c r="L6" s="480"/>
      <c r="M6" s="480"/>
      <c r="N6" s="481"/>
    </row>
    <row r="7" spans="1:15" ht="64.5" customHeight="1">
      <c r="A7" s="699" t="s">
        <v>601</v>
      </c>
      <c r="B7" s="700"/>
      <c r="C7" s="486"/>
      <c r="D7" s="649" t="s">
        <v>562</v>
      </c>
      <c r="E7" s="649"/>
      <c r="F7" s="741"/>
      <c r="G7" s="741"/>
      <c r="H7" s="741"/>
      <c r="I7" s="741"/>
      <c r="J7" s="741"/>
      <c r="K7" s="741"/>
      <c r="L7" s="741"/>
      <c r="M7" s="741"/>
      <c r="N7" s="741"/>
    </row>
    <row r="8" spans="1:15" ht="60" customHeight="1">
      <c r="A8" s="701"/>
      <c r="B8" s="702"/>
      <c r="C8" s="487"/>
      <c r="D8" s="609" t="s">
        <v>564</v>
      </c>
      <c r="E8" s="609"/>
      <c r="F8" s="734"/>
      <c r="G8" s="734"/>
      <c r="H8" s="734"/>
      <c r="I8" s="734"/>
      <c r="J8" s="734"/>
      <c r="K8" s="734"/>
      <c r="L8" s="734"/>
      <c r="M8" s="734"/>
      <c r="N8" s="734"/>
    </row>
    <row r="9" spans="1:15" ht="20.25" customHeight="1">
      <c r="A9" s="609" t="s">
        <v>563</v>
      </c>
      <c r="B9" s="609"/>
      <c r="C9" s="916"/>
      <c r="D9" s="611" t="s">
        <v>566</v>
      </c>
      <c r="E9" s="708"/>
      <c r="F9" s="708"/>
      <c r="G9" s="708"/>
      <c r="H9" s="708"/>
      <c r="I9" s="708"/>
      <c r="J9" s="708"/>
      <c r="K9" s="708"/>
      <c r="L9" s="708"/>
      <c r="M9" s="612"/>
      <c r="N9" s="502"/>
    </row>
    <row r="10" spans="1:15" ht="58.5" customHeight="1">
      <c r="A10" s="609"/>
      <c r="B10" s="609"/>
      <c r="C10" s="917"/>
      <c r="D10" s="135"/>
      <c r="E10" s="135"/>
      <c r="F10" s="135"/>
      <c r="G10" s="135"/>
      <c r="H10" s="135"/>
      <c r="I10" s="135"/>
      <c r="J10" s="135"/>
      <c r="K10" s="135"/>
      <c r="L10" s="135"/>
      <c r="M10" s="135"/>
      <c r="N10" s="503"/>
    </row>
    <row r="11" spans="1:15" ht="17.25" customHeight="1">
      <c r="A11" s="609"/>
      <c r="B11" s="609"/>
      <c r="C11" s="918"/>
      <c r="D11" s="611" t="s">
        <v>565</v>
      </c>
      <c r="E11" s="708"/>
      <c r="F11" s="708"/>
      <c r="G11" s="708"/>
      <c r="H11" s="708"/>
      <c r="I11" s="708"/>
      <c r="J11" s="708"/>
      <c r="K11" s="708"/>
      <c r="L11" s="708"/>
      <c r="M11" s="612"/>
      <c r="N11" s="503"/>
    </row>
    <row r="12" spans="1:15" ht="45.65" customHeight="1">
      <c r="A12" s="670" t="s">
        <v>567</v>
      </c>
      <c r="B12" s="670"/>
      <c r="C12" s="670"/>
      <c r="D12" s="135"/>
      <c r="E12" s="135"/>
      <c r="F12" s="135"/>
      <c r="G12" s="135"/>
      <c r="H12" s="135"/>
      <c r="I12" s="135"/>
      <c r="J12" s="135"/>
      <c r="K12" s="135"/>
      <c r="L12" s="135"/>
      <c r="M12" s="135"/>
      <c r="N12" s="504"/>
    </row>
    <row r="13" spans="1:15" s="129" customFormat="1" ht="47.25" customHeight="1">
      <c r="A13" s="670"/>
      <c r="B13" s="670"/>
      <c r="C13" s="670"/>
      <c r="D13" s="473" t="s">
        <v>568</v>
      </c>
      <c r="E13" s="474"/>
      <c r="F13" s="474"/>
      <c r="G13" s="474"/>
      <c r="H13" s="474"/>
      <c r="I13" s="474"/>
      <c r="J13" s="474"/>
      <c r="K13" s="474"/>
      <c r="L13" s="474"/>
      <c r="M13" s="475"/>
      <c r="N13" s="124" t="s">
        <v>569</v>
      </c>
    </row>
    <row r="14" spans="1:15" s="107" customFormat="1" ht="56">
      <c r="A14" s="123" t="s">
        <v>570</v>
      </c>
      <c r="B14" s="479" t="s">
        <v>1000</v>
      </c>
      <c r="C14" s="481"/>
      <c r="D14" s="20">
        <v>0</v>
      </c>
      <c r="E14" s="20">
        <v>0</v>
      </c>
      <c r="F14" s="20">
        <v>0</v>
      </c>
      <c r="G14" s="20">
        <v>0</v>
      </c>
      <c r="H14" s="20">
        <v>0</v>
      </c>
      <c r="I14" s="20">
        <v>0</v>
      </c>
      <c r="J14" s="20">
        <v>0</v>
      </c>
      <c r="K14" s="20">
        <v>0</v>
      </c>
      <c r="L14" s="20">
        <v>0</v>
      </c>
      <c r="M14" s="20">
        <v>0</v>
      </c>
      <c r="N14" s="20"/>
      <c r="O14" s="142" t="s">
        <v>551</v>
      </c>
    </row>
    <row r="15" spans="1:15" s="107" customFormat="1" ht="59.25" customHeight="1">
      <c r="A15" s="123" t="s">
        <v>572</v>
      </c>
      <c r="B15" s="479" t="s">
        <v>1001</v>
      </c>
      <c r="C15" s="481"/>
      <c r="D15" s="20">
        <v>0</v>
      </c>
      <c r="E15" s="20">
        <v>0</v>
      </c>
      <c r="F15" s="20">
        <v>0</v>
      </c>
      <c r="G15" s="20">
        <v>0</v>
      </c>
      <c r="H15" s="20">
        <v>0</v>
      </c>
      <c r="I15" s="20">
        <v>0</v>
      </c>
      <c r="J15" s="20">
        <v>0</v>
      </c>
      <c r="K15" s="20">
        <v>0</v>
      </c>
      <c r="L15" s="20">
        <v>0</v>
      </c>
      <c r="M15" s="20">
        <v>0</v>
      </c>
      <c r="N15" s="20"/>
      <c r="O15" s="142" t="s">
        <v>551</v>
      </c>
    </row>
    <row r="16" spans="1:15" s="107" customFormat="1" ht="63.75" customHeight="1">
      <c r="A16" s="123" t="s">
        <v>575</v>
      </c>
      <c r="B16" s="479" t="s">
        <v>1002</v>
      </c>
      <c r="C16" s="481"/>
      <c r="D16" s="20">
        <v>0</v>
      </c>
      <c r="E16" s="20">
        <v>0</v>
      </c>
      <c r="F16" s="20">
        <v>0</v>
      </c>
      <c r="G16" s="20">
        <v>0</v>
      </c>
      <c r="H16" s="20">
        <v>0</v>
      </c>
      <c r="I16" s="20">
        <v>0</v>
      </c>
      <c r="J16" s="20">
        <v>0</v>
      </c>
      <c r="K16" s="20">
        <v>0</v>
      </c>
      <c r="L16" s="20">
        <v>0</v>
      </c>
      <c r="M16" s="20">
        <v>0</v>
      </c>
      <c r="N16" s="20"/>
      <c r="O16" s="142" t="s">
        <v>551</v>
      </c>
    </row>
    <row r="17" spans="1:15" s="107" customFormat="1" ht="72" customHeight="1">
      <c r="A17" s="123" t="s">
        <v>577</v>
      </c>
      <c r="B17" s="479" t="s">
        <v>1003</v>
      </c>
      <c r="C17" s="481"/>
      <c r="D17" s="20">
        <v>0</v>
      </c>
      <c r="E17" s="20">
        <v>0</v>
      </c>
      <c r="F17" s="20">
        <v>0</v>
      </c>
      <c r="G17" s="20">
        <v>0</v>
      </c>
      <c r="H17" s="20">
        <v>0</v>
      </c>
      <c r="I17" s="20">
        <v>0</v>
      </c>
      <c r="J17" s="20">
        <v>0</v>
      </c>
      <c r="K17" s="20">
        <v>0</v>
      </c>
      <c r="L17" s="20">
        <v>0</v>
      </c>
      <c r="M17" s="20">
        <v>0</v>
      </c>
      <c r="N17" s="20"/>
      <c r="O17" s="142" t="s">
        <v>551</v>
      </c>
    </row>
    <row r="18" spans="1:15" s="107" customFormat="1" ht="84">
      <c r="A18" s="123" t="s">
        <v>579</v>
      </c>
      <c r="B18" s="479" t="s">
        <v>1004</v>
      </c>
      <c r="C18" s="481"/>
      <c r="D18" s="20">
        <v>0</v>
      </c>
      <c r="E18" s="20">
        <v>0</v>
      </c>
      <c r="F18" s="20">
        <v>0</v>
      </c>
      <c r="G18" s="20">
        <v>0</v>
      </c>
      <c r="H18" s="20">
        <v>0</v>
      </c>
      <c r="I18" s="20">
        <v>0</v>
      </c>
      <c r="J18" s="20">
        <v>0</v>
      </c>
      <c r="K18" s="20">
        <v>0</v>
      </c>
      <c r="L18" s="20">
        <v>0</v>
      </c>
      <c r="M18" s="20">
        <v>0</v>
      </c>
      <c r="N18" s="20"/>
      <c r="O18" s="142" t="s">
        <v>574</v>
      </c>
    </row>
    <row r="19" spans="1:15" s="129" customFormat="1" ht="17.25" customHeight="1">
      <c r="A19" s="685" t="s">
        <v>590</v>
      </c>
      <c r="B19" s="686"/>
      <c r="C19" s="687"/>
      <c r="D19" s="305">
        <f>SUM(D14:D18)</f>
        <v>0</v>
      </c>
      <c r="E19" s="305">
        <f t="shared" ref="E19:M19" si="0">SUM(E14:E18)</f>
        <v>0</v>
      </c>
      <c r="F19" s="305">
        <f t="shared" si="0"/>
        <v>0</v>
      </c>
      <c r="G19" s="305">
        <f t="shared" si="0"/>
        <v>0</v>
      </c>
      <c r="H19" s="305">
        <f t="shared" si="0"/>
        <v>0</v>
      </c>
      <c r="I19" s="305">
        <f t="shared" si="0"/>
        <v>0</v>
      </c>
      <c r="J19" s="305">
        <f t="shared" si="0"/>
        <v>0</v>
      </c>
      <c r="K19" s="305">
        <f t="shared" si="0"/>
        <v>0</v>
      </c>
      <c r="L19" s="305">
        <f t="shared" si="0"/>
        <v>0</v>
      </c>
      <c r="M19" s="305">
        <f t="shared" si="0"/>
        <v>0</v>
      </c>
      <c r="N19" s="305"/>
    </row>
    <row r="20" spans="1:15" s="129" customFormat="1" ht="30.75" customHeight="1">
      <c r="A20" s="473" t="s">
        <v>993</v>
      </c>
      <c r="B20" s="475"/>
      <c r="C20" s="122" t="s">
        <v>592</v>
      </c>
      <c r="D20" s="688" t="s">
        <v>605</v>
      </c>
      <c r="E20" s="689"/>
      <c r="F20" s="689"/>
      <c r="G20" s="689"/>
      <c r="H20" s="689"/>
      <c r="I20" s="689"/>
      <c r="J20" s="689"/>
      <c r="K20" s="689"/>
      <c r="L20" s="689"/>
      <c r="M20" s="690"/>
      <c r="N20" s="132"/>
    </row>
    <row r="21" spans="1:15" s="107" customFormat="1" ht="18" customHeight="1">
      <c r="A21" s="505" t="s">
        <v>748</v>
      </c>
      <c r="B21" s="506"/>
      <c r="C21" s="123" t="s">
        <v>594</v>
      </c>
      <c r="D21" s="20" t="str">
        <f>IF(D19&gt;4,"Yes", "No")</f>
        <v>No</v>
      </c>
      <c r="E21" s="20" t="str">
        <f t="shared" ref="E21:M21" si="1">IF(E19&gt;4,"Yes", "No")</f>
        <v>No</v>
      </c>
      <c r="F21" s="20" t="str">
        <f t="shared" si="1"/>
        <v>No</v>
      </c>
      <c r="G21" s="20" t="str">
        <f t="shared" si="1"/>
        <v>No</v>
      </c>
      <c r="H21" s="20" t="str">
        <f t="shared" si="1"/>
        <v>No</v>
      </c>
      <c r="I21" s="20" t="str">
        <f t="shared" si="1"/>
        <v>No</v>
      </c>
      <c r="J21" s="20" t="str">
        <f t="shared" si="1"/>
        <v>No</v>
      </c>
      <c r="K21" s="20" t="str">
        <f t="shared" si="1"/>
        <v>No</v>
      </c>
      <c r="L21" s="20" t="str">
        <f t="shared" si="1"/>
        <v>No</v>
      </c>
      <c r="M21" s="20" t="str">
        <f t="shared" si="1"/>
        <v>No</v>
      </c>
      <c r="N21" s="133"/>
    </row>
    <row r="22" spans="1:15" s="107" customFormat="1" ht="19" customHeight="1">
      <c r="A22" s="505" t="s">
        <v>749</v>
      </c>
      <c r="B22" s="506"/>
      <c r="C22" s="123" t="s">
        <v>596</v>
      </c>
      <c r="D22" s="20" t="str">
        <f>IF(AND(D19&gt;2, D19&lt;5),"Yes", "No")</f>
        <v>No</v>
      </c>
      <c r="E22" s="20" t="str">
        <f t="shared" ref="E22:M22" si="2">IF(AND(E19&gt;2, E19&lt;5),"Yes", "No")</f>
        <v>No</v>
      </c>
      <c r="F22" s="20" t="str">
        <f t="shared" si="2"/>
        <v>No</v>
      </c>
      <c r="G22" s="20" t="str">
        <f t="shared" si="2"/>
        <v>No</v>
      </c>
      <c r="H22" s="20" t="str">
        <f t="shared" si="2"/>
        <v>No</v>
      </c>
      <c r="I22" s="20" t="str">
        <f t="shared" si="2"/>
        <v>No</v>
      </c>
      <c r="J22" s="20" t="str">
        <f t="shared" si="2"/>
        <v>No</v>
      </c>
      <c r="K22" s="20" t="str">
        <f t="shared" si="2"/>
        <v>No</v>
      </c>
      <c r="L22" s="20" t="str">
        <f t="shared" si="2"/>
        <v>No</v>
      </c>
      <c r="M22" s="20" t="str">
        <f t="shared" si="2"/>
        <v>No</v>
      </c>
      <c r="N22" s="133"/>
    </row>
    <row r="23" spans="1:15" s="107" customFormat="1" ht="17.25" customHeight="1">
      <c r="A23" s="505" t="s">
        <v>750</v>
      </c>
      <c r="B23" s="506"/>
      <c r="C23" s="123" t="s">
        <v>598</v>
      </c>
      <c r="D23" s="20" t="str">
        <f>IF(D19&lt;3,"Yes", "No")</f>
        <v>Yes</v>
      </c>
      <c r="E23" s="20" t="str">
        <f t="shared" ref="E23:M23" si="3">IF(E19&lt;3,"Yes", "No")</f>
        <v>Yes</v>
      </c>
      <c r="F23" s="20" t="str">
        <f t="shared" si="3"/>
        <v>Yes</v>
      </c>
      <c r="G23" s="20" t="str">
        <f t="shared" si="3"/>
        <v>Yes</v>
      </c>
      <c r="H23" s="20" t="str">
        <f t="shared" si="3"/>
        <v>Yes</v>
      </c>
      <c r="I23" s="20" t="str">
        <f t="shared" si="3"/>
        <v>Yes</v>
      </c>
      <c r="J23" s="20" t="str">
        <f t="shared" si="3"/>
        <v>Yes</v>
      </c>
      <c r="K23" s="20" t="str">
        <f t="shared" si="3"/>
        <v>Yes</v>
      </c>
      <c r="L23" s="20" t="str">
        <f t="shared" si="3"/>
        <v>Yes</v>
      </c>
      <c r="M23" s="20" t="str">
        <f t="shared" si="3"/>
        <v>Yes</v>
      </c>
      <c r="N23" s="134"/>
    </row>
    <row r="24" spans="1:15" s="129" customFormat="1" ht="17.25" customHeight="1">
      <c r="A24" s="919" t="s">
        <v>599</v>
      </c>
      <c r="B24" s="919"/>
      <c r="C24" s="919"/>
      <c r="D24" s="919"/>
      <c r="E24" s="919"/>
      <c r="F24" s="919"/>
      <c r="G24" s="919"/>
      <c r="H24" s="919"/>
      <c r="I24" s="919"/>
      <c r="J24" s="919"/>
      <c r="K24" s="919"/>
      <c r="L24" s="919"/>
      <c r="M24" s="919"/>
      <c r="N24" s="919"/>
    </row>
    <row r="25" spans="1:15" ht="56">
      <c r="A25" s="476"/>
      <c r="B25" s="477"/>
      <c r="C25" s="477"/>
      <c r="D25" s="477"/>
      <c r="E25" s="477"/>
      <c r="F25" s="477"/>
      <c r="G25" s="477"/>
      <c r="H25" s="477"/>
      <c r="I25" s="477"/>
      <c r="J25" s="477"/>
      <c r="K25" s="477"/>
      <c r="L25" s="477"/>
      <c r="M25" s="477"/>
      <c r="N25" s="478"/>
      <c r="O25" s="185" t="s">
        <v>551</v>
      </c>
    </row>
    <row r="26" spans="1:15" s="129" customFormat="1" ht="17.25" customHeight="1">
      <c r="A26" s="467" t="s">
        <v>600</v>
      </c>
      <c r="B26" s="468"/>
      <c r="C26" s="468"/>
      <c r="D26" s="468"/>
      <c r="E26" s="468"/>
      <c r="F26" s="468"/>
      <c r="G26" s="468"/>
      <c r="H26" s="468"/>
      <c r="I26" s="468"/>
      <c r="J26" s="468"/>
      <c r="K26" s="468"/>
      <c r="L26" s="468"/>
      <c r="M26" s="468"/>
      <c r="N26" s="468"/>
    </row>
    <row r="27" spans="1:15" ht="63" customHeight="1">
      <c r="A27" s="664" t="s">
        <v>1005</v>
      </c>
      <c r="B27" s="665"/>
      <c r="C27" s="665"/>
      <c r="D27" s="665"/>
      <c r="E27" s="665"/>
      <c r="F27" s="665"/>
      <c r="G27" s="665"/>
      <c r="H27" s="665"/>
      <c r="I27" s="665"/>
      <c r="J27" s="665"/>
      <c r="K27" s="665"/>
      <c r="L27" s="665"/>
      <c r="M27" s="665"/>
      <c r="N27" s="666"/>
    </row>
    <row r="28" spans="1:15">
      <c r="A28" s="512" t="s">
        <v>838</v>
      </c>
      <c r="B28" s="513"/>
      <c r="C28" s="513"/>
      <c r="D28" s="513"/>
      <c r="E28" s="513"/>
      <c r="F28" s="513"/>
      <c r="G28" s="513"/>
      <c r="H28" s="513"/>
      <c r="I28" s="114"/>
      <c r="J28" s="114"/>
      <c r="K28" s="114"/>
      <c r="L28" s="114"/>
      <c r="M28" s="114"/>
      <c r="N28" s="115"/>
    </row>
    <row r="29" spans="1:15">
      <c r="A29" s="519" t="s">
        <v>865</v>
      </c>
      <c r="B29" s="520"/>
      <c r="C29" s="520"/>
      <c r="D29" s="520"/>
      <c r="E29" s="520"/>
      <c r="F29" s="520"/>
      <c r="G29" s="520"/>
      <c r="H29" s="520"/>
      <c r="I29" s="520"/>
      <c r="J29" s="520"/>
      <c r="K29" s="520"/>
      <c r="L29" s="520"/>
      <c r="M29" s="520"/>
      <c r="N29" s="521"/>
    </row>
    <row r="30" spans="1:15">
      <c r="A30" s="512" t="s">
        <v>840</v>
      </c>
      <c r="B30" s="513"/>
      <c r="C30" s="513"/>
      <c r="D30" s="513"/>
      <c r="E30" s="513"/>
      <c r="F30" s="513"/>
      <c r="G30" s="513"/>
      <c r="H30" s="513"/>
      <c r="I30" s="513"/>
      <c r="J30" s="513"/>
      <c r="K30" s="114"/>
      <c r="L30" s="114"/>
      <c r="M30" s="114"/>
      <c r="N30" s="115"/>
    </row>
    <row r="31" spans="1:15" ht="9.75" customHeight="1">
      <c r="A31" s="222"/>
      <c r="B31" s="158"/>
      <c r="C31" s="158"/>
      <c r="D31" s="158"/>
      <c r="E31" s="158"/>
      <c r="F31" s="158"/>
      <c r="G31" s="158"/>
      <c r="H31" s="158"/>
      <c r="I31" s="158"/>
      <c r="J31" s="158"/>
      <c r="K31" s="158"/>
      <c r="L31" s="158"/>
      <c r="M31" s="158"/>
      <c r="N31" s="153"/>
    </row>
    <row r="32" spans="1:15">
      <c r="A32" s="114"/>
      <c r="B32" s="114"/>
      <c r="C32" s="114"/>
      <c r="D32" s="114"/>
      <c r="E32" s="114"/>
      <c r="F32" s="114"/>
      <c r="G32" s="114"/>
      <c r="H32" s="114"/>
      <c r="I32" s="114"/>
      <c r="J32" s="114"/>
      <c r="K32" s="114"/>
      <c r="L32" s="114"/>
      <c r="M32" s="114"/>
      <c r="N32" s="114"/>
    </row>
    <row r="33" spans="1:14">
      <c r="A33" s="114"/>
      <c r="B33" s="114"/>
      <c r="C33" s="114"/>
      <c r="D33" s="114"/>
      <c r="E33" s="114"/>
      <c r="F33" s="114"/>
      <c r="G33" s="114"/>
      <c r="H33" s="114"/>
      <c r="I33" s="114"/>
      <c r="J33" s="114"/>
      <c r="K33" s="114"/>
      <c r="L33" s="114"/>
      <c r="M33" s="114"/>
      <c r="N33" s="114"/>
    </row>
    <row r="34" spans="1:14">
      <c r="A34" s="114"/>
      <c r="B34" s="114"/>
      <c r="C34" s="114"/>
      <c r="D34" s="114"/>
      <c r="E34" s="114"/>
      <c r="F34" s="114"/>
      <c r="G34" s="114"/>
      <c r="H34" s="114"/>
      <c r="I34" s="114"/>
      <c r="J34" s="114"/>
      <c r="K34" s="114"/>
      <c r="L34" s="114"/>
      <c r="M34" s="114"/>
      <c r="N34" s="114"/>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55" zoomScaleNormal="55" workbookViewId="0">
      <pane ySplit="1" topLeftCell="A14" activePane="bottomLeft" state="frozen"/>
      <selection activeCell="A12" sqref="A12"/>
      <selection pane="bottomLeft" activeCell="M26" sqref="D26:M26"/>
    </sheetView>
  </sheetViews>
  <sheetFormatPr defaultColWidth="8.7265625" defaultRowHeight="14"/>
  <cols>
    <col min="1" max="1" width="3.1796875" style="114" customWidth="1"/>
    <col min="2" max="2" width="28.1796875" style="114" customWidth="1"/>
    <col min="3" max="3" width="37.1796875" style="114" customWidth="1"/>
    <col min="4" max="4" width="8" style="114" customWidth="1"/>
    <col min="5" max="5" width="7.81640625" style="114" customWidth="1"/>
    <col min="6" max="6" width="7.1796875" style="114" customWidth="1"/>
    <col min="7" max="7" width="7.26953125" style="114" customWidth="1"/>
    <col min="8" max="8" width="7.54296875" style="114" customWidth="1"/>
    <col min="9" max="9" width="7.1796875" style="114" customWidth="1"/>
    <col min="10" max="10" width="7.26953125" style="114" customWidth="1"/>
    <col min="11" max="11" width="7.54296875" style="114" customWidth="1"/>
    <col min="12" max="12" width="6.81640625" style="114" customWidth="1"/>
    <col min="13" max="13" width="7.1796875" style="114" customWidth="1"/>
    <col min="14" max="14" width="14.81640625" style="114" customWidth="1"/>
    <col min="15" max="15" width="38.1796875" style="114" customWidth="1"/>
    <col min="16" max="16384" width="8.7265625" style="114"/>
  </cols>
  <sheetData>
    <row r="1" spans="1:15" s="187" customFormat="1" ht="14.5">
      <c r="A1" s="854" t="s">
        <v>1006</v>
      </c>
      <c r="B1" s="855"/>
      <c r="C1" s="855"/>
      <c r="D1" s="855"/>
      <c r="E1" s="855"/>
      <c r="F1" s="855"/>
      <c r="G1" s="855"/>
      <c r="H1" s="855"/>
      <c r="I1" s="855"/>
      <c r="J1" s="855"/>
      <c r="K1" s="855"/>
      <c r="L1" s="855"/>
      <c r="M1" s="855"/>
      <c r="N1" s="856"/>
      <c r="O1" s="128" t="s">
        <v>557</v>
      </c>
    </row>
    <row r="2" spans="1:15">
      <c r="A2" s="777" t="s">
        <v>724</v>
      </c>
      <c r="B2" s="778"/>
      <c r="C2" s="778"/>
      <c r="D2" s="778"/>
      <c r="E2" s="778"/>
      <c r="F2" s="778"/>
      <c r="G2" s="778"/>
      <c r="H2" s="778"/>
      <c r="I2" s="778"/>
      <c r="J2" s="778"/>
      <c r="K2" s="778"/>
      <c r="L2" s="778"/>
      <c r="M2" s="778"/>
      <c r="N2" s="779"/>
    </row>
    <row r="3" spans="1:15" s="187" customFormat="1" ht="18" customHeight="1">
      <c r="A3" s="808" t="s">
        <v>1007</v>
      </c>
      <c r="B3" s="809"/>
      <c r="C3" s="809"/>
      <c r="D3" s="809"/>
      <c r="E3" s="809"/>
      <c r="F3" s="809"/>
      <c r="G3" s="809"/>
      <c r="H3" s="809"/>
      <c r="I3" s="809"/>
      <c r="J3" s="809"/>
      <c r="K3" s="809"/>
      <c r="L3" s="809"/>
      <c r="M3" s="809"/>
      <c r="N3" s="810"/>
    </row>
    <row r="4" spans="1:15" ht="16.5" customHeight="1">
      <c r="A4" s="777" t="s">
        <v>560</v>
      </c>
      <c r="B4" s="778"/>
      <c r="C4" s="778"/>
      <c r="D4" s="778"/>
      <c r="E4" s="778"/>
      <c r="F4" s="778"/>
      <c r="G4" s="778"/>
      <c r="H4" s="778"/>
      <c r="I4" s="778"/>
      <c r="J4" s="778"/>
      <c r="K4" s="778"/>
      <c r="L4" s="778"/>
      <c r="M4" s="778"/>
      <c r="N4" s="779"/>
    </row>
    <row r="5" spans="1:15" ht="70">
      <c r="A5" s="750"/>
      <c r="B5" s="751"/>
      <c r="C5" s="751"/>
      <c r="D5" s="751"/>
      <c r="E5" s="751"/>
      <c r="F5" s="751"/>
      <c r="G5" s="751"/>
      <c r="H5" s="751"/>
      <c r="I5" s="751"/>
      <c r="J5" s="751"/>
      <c r="K5" s="751"/>
      <c r="L5" s="751"/>
      <c r="M5" s="751"/>
      <c r="N5" s="752"/>
      <c r="O5" s="269" t="s">
        <v>555</v>
      </c>
    </row>
    <row r="6" spans="1:15" s="223" customFormat="1" ht="17.25" customHeight="1">
      <c r="A6" s="729" t="s">
        <v>725</v>
      </c>
      <c r="B6" s="730"/>
      <c r="C6" s="33"/>
      <c r="D6" s="33"/>
      <c r="E6" s="33"/>
      <c r="F6" s="33"/>
      <c r="G6" s="33"/>
      <c r="H6" s="33"/>
      <c r="I6" s="33"/>
      <c r="J6" s="33"/>
      <c r="K6" s="33"/>
      <c r="L6" s="33"/>
      <c r="M6" s="33"/>
      <c r="N6" s="34"/>
    </row>
    <row r="7" spans="1:15" ht="49.5" customHeight="1">
      <c r="A7" s="482" t="s">
        <v>601</v>
      </c>
      <c r="B7" s="483"/>
      <c r="C7" s="921"/>
      <c r="D7" s="496" t="s">
        <v>562</v>
      </c>
      <c r="E7" s="498"/>
      <c r="F7" s="499"/>
      <c r="G7" s="500"/>
      <c r="H7" s="500"/>
      <c r="I7" s="500"/>
      <c r="J7" s="500"/>
      <c r="K7" s="500"/>
      <c r="L7" s="500"/>
      <c r="M7" s="500"/>
      <c r="N7" s="501"/>
    </row>
    <row r="8" spans="1:15" ht="60.75" customHeight="1">
      <c r="A8" s="484"/>
      <c r="B8" s="485"/>
      <c r="C8" s="922"/>
      <c r="D8" s="496" t="s">
        <v>564</v>
      </c>
      <c r="E8" s="498"/>
      <c r="F8" s="499"/>
      <c r="G8" s="500"/>
      <c r="H8" s="500"/>
      <c r="I8" s="500"/>
      <c r="J8" s="500"/>
      <c r="K8" s="500"/>
      <c r="L8" s="500"/>
      <c r="M8" s="500"/>
      <c r="N8" s="501"/>
    </row>
    <row r="9" spans="1:15" ht="19.5" customHeight="1">
      <c r="A9" s="488" t="s">
        <v>563</v>
      </c>
      <c r="B9" s="488"/>
      <c r="C9" s="920"/>
      <c r="D9" s="496" t="s">
        <v>566</v>
      </c>
      <c r="E9" s="497"/>
      <c r="F9" s="497"/>
      <c r="G9" s="497"/>
      <c r="H9" s="497"/>
      <c r="I9" s="497"/>
      <c r="J9" s="497"/>
      <c r="K9" s="497"/>
      <c r="L9" s="497"/>
      <c r="M9" s="498"/>
      <c r="N9" s="923"/>
    </row>
    <row r="10" spans="1:15" ht="38.25" customHeight="1">
      <c r="A10" s="488"/>
      <c r="B10" s="488"/>
      <c r="C10" s="920"/>
      <c r="D10" s="181"/>
      <c r="E10" s="11"/>
      <c r="F10" s="11"/>
      <c r="G10" s="11"/>
      <c r="H10" s="11"/>
      <c r="I10" s="11"/>
      <c r="J10" s="11"/>
      <c r="K10" s="11"/>
      <c r="L10" s="11"/>
      <c r="M10" s="11"/>
      <c r="N10" s="924"/>
    </row>
    <row r="11" spans="1:15" ht="18" customHeight="1">
      <c r="A11" s="488"/>
      <c r="B11" s="488"/>
      <c r="C11" s="920"/>
      <c r="D11" s="496" t="s">
        <v>565</v>
      </c>
      <c r="E11" s="497"/>
      <c r="F11" s="497"/>
      <c r="G11" s="497"/>
      <c r="H11" s="497"/>
      <c r="I11" s="497"/>
      <c r="J11" s="497"/>
      <c r="K11" s="497"/>
      <c r="L11" s="497"/>
      <c r="M11" s="498"/>
      <c r="N11" s="924"/>
    </row>
    <row r="12" spans="1:15" ht="40.5" customHeight="1">
      <c r="A12" s="514" t="s">
        <v>567</v>
      </c>
      <c r="B12" s="515"/>
      <c r="C12" s="926"/>
      <c r="D12" s="11"/>
      <c r="E12" s="11"/>
      <c r="F12" s="11"/>
      <c r="G12" s="11"/>
      <c r="H12" s="11"/>
      <c r="I12" s="11"/>
      <c r="J12" s="11"/>
      <c r="K12" s="11"/>
      <c r="L12" s="11"/>
      <c r="M12" s="11"/>
      <c r="N12" s="925"/>
    </row>
    <row r="13" spans="1:15" ht="43.5" customHeight="1">
      <c r="A13" s="847"/>
      <c r="B13" s="848"/>
      <c r="C13" s="876"/>
      <c r="D13" s="811" t="s">
        <v>568</v>
      </c>
      <c r="E13" s="812"/>
      <c r="F13" s="812"/>
      <c r="G13" s="812"/>
      <c r="H13" s="812"/>
      <c r="I13" s="812"/>
      <c r="J13" s="812"/>
      <c r="K13" s="812"/>
      <c r="L13" s="812"/>
      <c r="M13" s="813"/>
      <c r="N13" s="224" t="s">
        <v>569</v>
      </c>
    </row>
    <row r="14" spans="1:15" s="187" customFormat="1" ht="81" customHeight="1">
      <c r="A14" s="212" t="s">
        <v>570</v>
      </c>
      <c r="B14" s="538" t="s">
        <v>1008</v>
      </c>
      <c r="C14" s="781"/>
      <c r="D14" s="11">
        <v>0</v>
      </c>
      <c r="E14" s="11">
        <v>0</v>
      </c>
      <c r="F14" s="11">
        <v>0</v>
      </c>
      <c r="G14" s="11">
        <v>0</v>
      </c>
      <c r="H14" s="11">
        <v>0</v>
      </c>
      <c r="I14" s="11">
        <v>0</v>
      </c>
      <c r="J14" s="11">
        <v>0</v>
      </c>
      <c r="K14" s="11">
        <v>0</v>
      </c>
      <c r="L14" s="11">
        <v>0</v>
      </c>
      <c r="M14" s="11">
        <v>0</v>
      </c>
      <c r="N14" s="11"/>
      <c r="O14" s="271" t="s">
        <v>555</v>
      </c>
    </row>
    <row r="15" spans="1:15" s="187" customFormat="1" ht="156" customHeight="1">
      <c r="A15" s="212" t="s">
        <v>572</v>
      </c>
      <c r="B15" s="538" t="s">
        <v>1009</v>
      </c>
      <c r="C15" s="781"/>
      <c r="D15" s="11">
        <v>0</v>
      </c>
      <c r="E15" s="11">
        <v>0</v>
      </c>
      <c r="F15" s="11">
        <v>0</v>
      </c>
      <c r="G15" s="11">
        <v>0</v>
      </c>
      <c r="H15" s="11">
        <v>0</v>
      </c>
      <c r="I15" s="11">
        <v>0</v>
      </c>
      <c r="J15" s="11">
        <v>0</v>
      </c>
      <c r="K15" s="11">
        <v>0</v>
      </c>
      <c r="L15" s="11">
        <v>0</v>
      </c>
      <c r="M15" s="11">
        <v>0</v>
      </c>
      <c r="N15" s="11"/>
      <c r="O15" s="271" t="s">
        <v>604</v>
      </c>
    </row>
    <row r="16" spans="1:15" s="187" customFormat="1" ht="84" customHeight="1">
      <c r="A16" s="212" t="s">
        <v>575</v>
      </c>
      <c r="B16" s="538" t="s">
        <v>1010</v>
      </c>
      <c r="C16" s="781"/>
      <c r="D16" s="11">
        <v>0</v>
      </c>
      <c r="E16" s="11">
        <v>0</v>
      </c>
      <c r="F16" s="11">
        <v>0</v>
      </c>
      <c r="G16" s="11">
        <v>0</v>
      </c>
      <c r="H16" s="11">
        <v>0</v>
      </c>
      <c r="I16" s="11">
        <v>0</v>
      </c>
      <c r="J16" s="11">
        <v>0</v>
      </c>
      <c r="K16" s="11">
        <v>0</v>
      </c>
      <c r="L16" s="11">
        <v>0</v>
      </c>
      <c r="M16" s="11">
        <v>0</v>
      </c>
      <c r="N16" s="11"/>
      <c r="O16" s="271" t="s">
        <v>555</v>
      </c>
    </row>
    <row r="17" spans="1:15" s="187" customFormat="1" ht="70">
      <c r="A17" s="212" t="s">
        <v>577</v>
      </c>
      <c r="B17" s="538" t="s">
        <v>1011</v>
      </c>
      <c r="C17" s="781"/>
      <c r="D17" s="11">
        <v>0</v>
      </c>
      <c r="E17" s="11">
        <v>0</v>
      </c>
      <c r="F17" s="11">
        <v>0</v>
      </c>
      <c r="G17" s="11">
        <v>0</v>
      </c>
      <c r="H17" s="11">
        <v>0</v>
      </c>
      <c r="I17" s="11">
        <v>0</v>
      </c>
      <c r="J17" s="11">
        <v>0</v>
      </c>
      <c r="K17" s="11">
        <v>0</v>
      </c>
      <c r="L17" s="11">
        <v>0</v>
      </c>
      <c r="M17" s="11">
        <v>0</v>
      </c>
      <c r="N17" s="11"/>
      <c r="O17" s="271" t="s">
        <v>555</v>
      </c>
    </row>
    <row r="18" spans="1:15" s="187" customFormat="1" ht="86.25" customHeight="1">
      <c r="A18" s="212" t="s">
        <v>730</v>
      </c>
      <c r="B18" s="538" t="s">
        <v>1012</v>
      </c>
      <c r="C18" s="781"/>
      <c r="D18" s="11">
        <v>0</v>
      </c>
      <c r="E18" s="11">
        <v>0</v>
      </c>
      <c r="F18" s="11">
        <v>0</v>
      </c>
      <c r="G18" s="11">
        <v>0</v>
      </c>
      <c r="H18" s="11">
        <v>0</v>
      </c>
      <c r="I18" s="11">
        <v>0</v>
      </c>
      <c r="J18" s="11">
        <v>0</v>
      </c>
      <c r="K18" s="11">
        <v>0</v>
      </c>
      <c r="L18" s="11">
        <v>0</v>
      </c>
      <c r="M18" s="11">
        <v>0</v>
      </c>
      <c r="N18" s="11"/>
      <c r="O18" s="271" t="s">
        <v>555</v>
      </c>
    </row>
    <row r="19" spans="1:15" s="187" customFormat="1" ht="77.25" customHeight="1">
      <c r="A19" s="212" t="s">
        <v>581</v>
      </c>
      <c r="B19" s="538" t="s">
        <v>1013</v>
      </c>
      <c r="C19" s="781"/>
      <c r="D19" s="11">
        <v>0</v>
      </c>
      <c r="E19" s="11">
        <v>0</v>
      </c>
      <c r="F19" s="11">
        <v>0</v>
      </c>
      <c r="G19" s="11">
        <v>0</v>
      </c>
      <c r="H19" s="11">
        <v>0</v>
      </c>
      <c r="I19" s="11">
        <v>0</v>
      </c>
      <c r="J19" s="11">
        <v>0</v>
      </c>
      <c r="K19" s="11">
        <v>0</v>
      </c>
      <c r="L19" s="11">
        <v>0</v>
      </c>
      <c r="M19" s="11">
        <v>0</v>
      </c>
      <c r="N19" s="11"/>
      <c r="O19" s="271" t="s">
        <v>555</v>
      </c>
    </row>
    <row r="20" spans="1:15" s="187" customFormat="1" ht="78.75" customHeight="1">
      <c r="A20" s="212" t="s">
        <v>584</v>
      </c>
      <c r="B20" s="538" t="s">
        <v>1014</v>
      </c>
      <c r="C20" s="781"/>
      <c r="D20" s="11">
        <v>0</v>
      </c>
      <c r="E20" s="11">
        <v>0</v>
      </c>
      <c r="F20" s="11">
        <v>0</v>
      </c>
      <c r="G20" s="11">
        <v>0</v>
      </c>
      <c r="H20" s="11">
        <v>0</v>
      </c>
      <c r="I20" s="11">
        <v>0</v>
      </c>
      <c r="J20" s="11">
        <v>0</v>
      </c>
      <c r="K20" s="11">
        <v>0</v>
      </c>
      <c r="L20" s="11">
        <v>0</v>
      </c>
      <c r="M20" s="11">
        <v>0</v>
      </c>
      <c r="N20" s="11"/>
      <c r="O20" s="271" t="s">
        <v>555</v>
      </c>
    </row>
    <row r="21" spans="1:15" s="187" customFormat="1" ht="70">
      <c r="A21" s="212" t="s">
        <v>587</v>
      </c>
      <c r="B21" s="538" t="s">
        <v>1015</v>
      </c>
      <c r="C21" s="781"/>
      <c r="D21" s="11">
        <v>0</v>
      </c>
      <c r="E21" s="11">
        <v>0</v>
      </c>
      <c r="F21" s="11">
        <v>0</v>
      </c>
      <c r="G21" s="11">
        <v>0</v>
      </c>
      <c r="H21" s="11">
        <v>0</v>
      </c>
      <c r="I21" s="11">
        <v>0</v>
      </c>
      <c r="J21" s="11">
        <v>0</v>
      </c>
      <c r="K21" s="11">
        <v>0</v>
      </c>
      <c r="L21" s="11">
        <v>0</v>
      </c>
      <c r="M21" s="11">
        <v>0</v>
      </c>
      <c r="N21" s="11"/>
      <c r="O21" s="271" t="s">
        <v>555</v>
      </c>
    </row>
    <row r="22" spans="1:15" ht="22.5" customHeight="1">
      <c r="A22" s="927" t="s">
        <v>1019</v>
      </c>
      <c r="B22" s="927"/>
      <c r="C22" s="927"/>
      <c r="D22" s="11" t="str">
        <f>IF(AND(D14=1,D15=1),"Yes", "No")</f>
        <v>No</v>
      </c>
      <c r="E22" s="11" t="str">
        <f t="shared" ref="E22:M22" si="0">IF(AND(E14=1,E15=1),"Yes", "No")</f>
        <v>No</v>
      </c>
      <c r="F22" s="11" t="str">
        <f t="shared" si="0"/>
        <v>No</v>
      </c>
      <c r="G22" s="11" t="str">
        <f t="shared" si="0"/>
        <v>No</v>
      </c>
      <c r="H22" s="11" t="str">
        <f t="shared" si="0"/>
        <v>No</v>
      </c>
      <c r="I22" s="11" t="str">
        <f t="shared" si="0"/>
        <v>No</v>
      </c>
      <c r="J22" s="11" t="str">
        <f t="shared" si="0"/>
        <v>No</v>
      </c>
      <c r="K22" s="11" t="str">
        <f t="shared" si="0"/>
        <v>No</v>
      </c>
      <c r="L22" s="11" t="str">
        <f t="shared" si="0"/>
        <v>No</v>
      </c>
      <c r="M22" s="11" t="str">
        <f t="shared" si="0"/>
        <v>No</v>
      </c>
      <c r="N22" s="11"/>
    </row>
    <row r="23" spans="1:15" ht="19.5" customHeight="1">
      <c r="A23" s="927" t="s">
        <v>590</v>
      </c>
      <c r="B23" s="927"/>
      <c r="C23" s="927"/>
      <c r="D23" s="11">
        <f>SUM(D14:D21)</f>
        <v>0</v>
      </c>
      <c r="E23" s="11">
        <f t="shared" ref="E23:M23" si="1">SUM(E14:E21)</f>
        <v>0</v>
      </c>
      <c r="F23" s="11">
        <f t="shared" si="1"/>
        <v>0</v>
      </c>
      <c r="G23" s="11">
        <f t="shared" si="1"/>
        <v>0</v>
      </c>
      <c r="H23" s="11">
        <f t="shared" si="1"/>
        <v>0</v>
      </c>
      <c r="I23" s="11">
        <f t="shared" si="1"/>
        <v>0</v>
      </c>
      <c r="J23" s="11">
        <f t="shared" si="1"/>
        <v>0</v>
      </c>
      <c r="K23" s="11">
        <f t="shared" si="1"/>
        <v>0</v>
      </c>
      <c r="L23" s="11">
        <f t="shared" si="1"/>
        <v>0</v>
      </c>
      <c r="M23" s="11">
        <f t="shared" si="1"/>
        <v>0</v>
      </c>
      <c r="N23" s="11"/>
    </row>
    <row r="24" spans="1:15" ht="30.75" customHeight="1">
      <c r="A24" s="811" t="s">
        <v>591</v>
      </c>
      <c r="B24" s="813"/>
      <c r="C24" s="211" t="s">
        <v>592</v>
      </c>
      <c r="D24" s="928" t="s">
        <v>605</v>
      </c>
      <c r="E24" s="929"/>
      <c r="F24" s="929"/>
      <c r="G24" s="929"/>
      <c r="H24" s="929"/>
      <c r="I24" s="929"/>
      <c r="J24" s="929"/>
      <c r="K24" s="929"/>
      <c r="L24" s="929"/>
      <c r="M24" s="930"/>
      <c r="N24" s="227"/>
    </row>
    <row r="25" spans="1:15" s="187" customFormat="1" ht="30" customHeight="1">
      <c r="A25" s="538" t="s">
        <v>1016</v>
      </c>
      <c r="B25" s="781"/>
      <c r="C25" s="212" t="s">
        <v>594</v>
      </c>
      <c r="D25" s="11" t="str">
        <f>IF(AND(D23&gt;5,D14=1,D15=1),"Yes","No")</f>
        <v>No</v>
      </c>
      <c r="E25" s="11" t="str">
        <f t="shared" ref="E25:M25" si="2">IF(AND(E23&gt;5,E14=1,E15=1),"Yes","No")</f>
        <v>No</v>
      </c>
      <c r="F25" s="11" t="str">
        <f t="shared" si="2"/>
        <v>No</v>
      </c>
      <c r="G25" s="11" t="str">
        <f t="shared" si="2"/>
        <v>No</v>
      </c>
      <c r="H25" s="11" t="str">
        <f t="shared" si="2"/>
        <v>No</v>
      </c>
      <c r="I25" s="11" t="str">
        <f t="shared" si="2"/>
        <v>No</v>
      </c>
      <c r="J25" s="11" t="str">
        <f t="shared" si="2"/>
        <v>No</v>
      </c>
      <c r="K25" s="11" t="str">
        <f t="shared" si="2"/>
        <v>No</v>
      </c>
      <c r="L25" s="11" t="str">
        <f t="shared" si="2"/>
        <v>No</v>
      </c>
      <c r="M25" s="11" t="str">
        <f t="shared" si="2"/>
        <v>No</v>
      </c>
      <c r="N25" s="228"/>
    </row>
    <row r="26" spans="1:15" s="187" customFormat="1" ht="59.25" customHeight="1">
      <c r="A26" s="538" t="s">
        <v>1017</v>
      </c>
      <c r="B26" s="781"/>
      <c r="C26" s="212" t="s">
        <v>596</v>
      </c>
      <c r="D26" s="11" t="str">
        <f>IF(OR(AND(D23&gt;3))*(AND(D23&gt;3,D22="No")),"Yes","No")</f>
        <v>No</v>
      </c>
      <c r="E26" s="11" t="str">
        <f t="shared" ref="E26:M26" si="3">IF(OR(AND(E23&gt;3))*(AND(E23&gt;3,E22="No")),"Yes","No")</f>
        <v>No</v>
      </c>
      <c r="F26" s="11" t="str">
        <f t="shared" si="3"/>
        <v>No</v>
      </c>
      <c r="G26" s="11" t="str">
        <f t="shared" si="3"/>
        <v>No</v>
      </c>
      <c r="H26" s="11" t="str">
        <f t="shared" si="3"/>
        <v>No</v>
      </c>
      <c r="I26" s="11" t="str">
        <f t="shared" si="3"/>
        <v>No</v>
      </c>
      <c r="J26" s="11" t="str">
        <f t="shared" si="3"/>
        <v>No</v>
      </c>
      <c r="K26" s="11" t="str">
        <f t="shared" si="3"/>
        <v>No</v>
      </c>
      <c r="L26" s="11" t="str">
        <f t="shared" si="3"/>
        <v>No</v>
      </c>
      <c r="M26" s="11" t="str">
        <f t="shared" si="3"/>
        <v>No</v>
      </c>
      <c r="N26" s="228"/>
      <c r="O26" s="394"/>
    </row>
    <row r="27" spans="1:15" s="187" customFormat="1" ht="21.75" customHeight="1">
      <c r="A27" s="538" t="s">
        <v>1018</v>
      </c>
      <c r="B27" s="781"/>
      <c r="C27" s="212" t="s">
        <v>598</v>
      </c>
      <c r="D27" s="11" t="str">
        <f>IF(D23&lt;4,"Yes","No")</f>
        <v>Yes</v>
      </c>
      <c r="E27" s="11" t="str">
        <f t="shared" ref="E27:M27" si="4">IF(E23&lt;4,"Yes","No")</f>
        <v>Yes</v>
      </c>
      <c r="F27" s="11" t="str">
        <f t="shared" si="4"/>
        <v>Yes</v>
      </c>
      <c r="G27" s="11" t="str">
        <f t="shared" si="4"/>
        <v>Yes</v>
      </c>
      <c r="H27" s="11" t="str">
        <f t="shared" si="4"/>
        <v>Yes</v>
      </c>
      <c r="I27" s="11" t="str">
        <f t="shared" si="4"/>
        <v>Yes</v>
      </c>
      <c r="J27" s="11" t="str">
        <f t="shared" si="4"/>
        <v>Yes</v>
      </c>
      <c r="K27" s="11" t="str">
        <f t="shared" si="4"/>
        <v>Yes</v>
      </c>
      <c r="L27" s="11" t="str">
        <f t="shared" si="4"/>
        <v>Yes</v>
      </c>
      <c r="M27" s="11" t="str">
        <f t="shared" si="4"/>
        <v>Yes</v>
      </c>
      <c r="N27" s="229"/>
    </row>
    <row r="28" spans="1:15" ht="19.5" customHeight="1">
      <c r="A28" s="931" t="s">
        <v>599</v>
      </c>
      <c r="B28" s="932"/>
      <c r="C28" s="932"/>
      <c r="D28" s="932"/>
      <c r="E28" s="932"/>
      <c r="F28" s="932"/>
      <c r="G28" s="932"/>
      <c r="H28" s="932"/>
      <c r="I28" s="932"/>
      <c r="J28" s="932"/>
      <c r="K28" s="932"/>
      <c r="L28" s="932"/>
      <c r="M28" s="932"/>
      <c r="N28" s="933"/>
    </row>
    <row r="29" spans="1:15" ht="84">
      <c r="A29" s="750"/>
      <c r="B29" s="751"/>
      <c r="C29" s="751"/>
      <c r="D29" s="751"/>
      <c r="E29" s="751"/>
      <c r="F29" s="751"/>
      <c r="G29" s="751"/>
      <c r="H29" s="751"/>
      <c r="I29" s="751"/>
      <c r="J29" s="751"/>
      <c r="K29" s="751"/>
      <c r="L29" s="751"/>
      <c r="M29" s="751"/>
      <c r="N29" s="752"/>
      <c r="O29" s="269" t="s">
        <v>574</v>
      </c>
    </row>
    <row r="30" spans="1:15" ht="12.75" customHeight="1">
      <c r="A30" s="777" t="s">
        <v>600</v>
      </c>
      <c r="B30" s="778"/>
      <c r="C30" s="778"/>
      <c r="D30" s="778"/>
      <c r="E30" s="778"/>
      <c r="F30" s="778"/>
      <c r="G30" s="778"/>
      <c r="H30" s="778"/>
      <c r="I30" s="778"/>
      <c r="J30" s="778"/>
      <c r="K30" s="778"/>
      <c r="L30" s="778"/>
      <c r="M30" s="778"/>
      <c r="N30" s="779"/>
    </row>
    <row r="31" spans="1:15" s="187" customFormat="1">
      <c r="A31" s="516" t="s">
        <v>864</v>
      </c>
      <c r="B31" s="517"/>
      <c r="C31" s="517"/>
      <c r="D31" s="517"/>
      <c r="E31" s="517"/>
      <c r="F31" s="517"/>
      <c r="G31" s="517"/>
      <c r="H31" s="517"/>
      <c r="I31" s="517"/>
      <c r="J31" s="517"/>
      <c r="K31" s="517"/>
      <c r="L31" s="517"/>
      <c r="M31" s="517"/>
      <c r="N31" s="518"/>
    </row>
    <row r="32" spans="1:15">
      <c r="A32" s="512" t="s">
        <v>838</v>
      </c>
      <c r="B32" s="513"/>
      <c r="C32" s="513"/>
      <c r="D32" s="513"/>
      <c r="E32" s="513"/>
      <c r="F32" s="513"/>
      <c r="G32" s="513"/>
      <c r="N32" s="115"/>
    </row>
    <row r="33" spans="1:14" s="187" customFormat="1">
      <c r="A33" s="519" t="s">
        <v>865</v>
      </c>
      <c r="B33" s="520"/>
      <c r="C33" s="520"/>
      <c r="D33" s="520"/>
      <c r="E33" s="520"/>
      <c r="F33" s="520"/>
      <c r="G33" s="520"/>
      <c r="H33" s="520"/>
      <c r="I33" s="520"/>
      <c r="J33" s="520"/>
      <c r="K33" s="520"/>
      <c r="L33" s="520"/>
      <c r="M33" s="520"/>
      <c r="N33" s="521"/>
    </row>
    <row r="34" spans="1:14">
      <c r="A34" s="512" t="s">
        <v>840</v>
      </c>
      <c r="B34" s="513"/>
      <c r="C34" s="513"/>
      <c r="D34" s="513"/>
      <c r="E34" s="513"/>
      <c r="F34" s="513"/>
      <c r="G34" s="513"/>
      <c r="H34" s="513"/>
      <c r="N34" s="115"/>
    </row>
    <row r="35" spans="1:14" ht="123.75" customHeight="1">
      <c r="A35" s="537" t="s">
        <v>1020</v>
      </c>
      <c r="B35" s="656"/>
      <c r="C35" s="656"/>
      <c r="D35" s="656"/>
      <c r="E35" s="656"/>
      <c r="F35" s="656"/>
      <c r="G35" s="656"/>
      <c r="H35" s="656"/>
      <c r="I35" s="656"/>
      <c r="J35" s="656"/>
      <c r="K35" s="656"/>
      <c r="L35" s="656"/>
      <c r="M35" s="656"/>
      <c r="N35" s="657"/>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A5209-9D43-4305-B4B6-EB448F46D9FB}">
  <dimension ref="A1:Q41"/>
  <sheetViews>
    <sheetView topLeftCell="A4" zoomScale="85" zoomScaleNormal="85" workbookViewId="0">
      <selection activeCell="I20" sqref="I20"/>
    </sheetView>
  </sheetViews>
  <sheetFormatPr defaultColWidth="8.7265625" defaultRowHeight="14"/>
  <cols>
    <col min="1" max="1" width="3" style="130" customWidth="1"/>
    <col min="2" max="2" width="34.81640625" style="130" customWidth="1"/>
    <col min="3" max="3" width="29.1796875" style="130" customWidth="1"/>
    <col min="4" max="4" width="8.26953125" style="130" customWidth="1"/>
    <col min="5" max="5" width="7.7265625" style="130" customWidth="1"/>
    <col min="6" max="6" width="8" style="130" customWidth="1"/>
    <col min="7" max="7" width="8.54296875" style="130" customWidth="1"/>
    <col min="8" max="8" width="8.26953125" style="130" customWidth="1"/>
    <col min="9" max="9" width="7.81640625" style="130" customWidth="1"/>
    <col min="10" max="10" width="8.453125" style="130" customWidth="1"/>
    <col min="11" max="11" width="8.1796875" style="130" customWidth="1"/>
    <col min="12" max="12" width="7.7265625" style="130" customWidth="1"/>
    <col min="13" max="13" width="8.453125" style="130" customWidth="1"/>
    <col min="14" max="14" width="18.453125" style="130" customWidth="1"/>
    <col min="15" max="15" width="35.81640625" style="130" customWidth="1"/>
    <col min="16" max="16384" width="8.7265625" style="130"/>
  </cols>
  <sheetData>
    <row r="1" spans="1:17" s="107" customFormat="1" ht="21" customHeight="1">
      <c r="A1" s="464" t="s">
        <v>1021</v>
      </c>
      <c r="B1" s="465"/>
      <c r="C1" s="465"/>
      <c r="D1" s="465"/>
      <c r="E1" s="465"/>
      <c r="F1" s="465"/>
      <c r="G1" s="465"/>
      <c r="H1" s="465"/>
      <c r="I1" s="465"/>
      <c r="J1" s="465"/>
      <c r="K1" s="465"/>
      <c r="L1" s="465"/>
      <c r="M1" s="465"/>
      <c r="N1" s="466"/>
      <c r="O1" s="90" t="s">
        <v>557</v>
      </c>
      <c r="Q1" s="87"/>
    </row>
    <row r="2" spans="1:17" s="129" customFormat="1" ht="15" customHeight="1">
      <c r="A2" s="467" t="s">
        <v>705</v>
      </c>
      <c r="B2" s="468"/>
      <c r="C2" s="468"/>
      <c r="D2" s="468"/>
      <c r="E2" s="468"/>
      <c r="F2" s="468"/>
      <c r="G2" s="468"/>
      <c r="H2" s="468"/>
      <c r="I2" s="468"/>
      <c r="J2" s="468"/>
      <c r="K2" s="468"/>
      <c r="L2" s="468"/>
      <c r="M2" s="468"/>
      <c r="N2" s="469"/>
    </row>
    <row r="3" spans="1:17" s="107" customFormat="1" ht="65.25" customHeight="1">
      <c r="A3" s="470" t="s">
        <v>1022</v>
      </c>
      <c r="B3" s="471"/>
      <c r="C3" s="471"/>
      <c r="D3" s="471"/>
      <c r="E3" s="471"/>
      <c r="F3" s="471"/>
      <c r="G3" s="471"/>
      <c r="H3" s="471"/>
      <c r="I3" s="471"/>
      <c r="J3" s="471"/>
      <c r="K3" s="471"/>
      <c r="L3" s="471"/>
      <c r="M3" s="471"/>
      <c r="N3" s="472"/>
    </row>
    <row r="4" spans="1:17" s="129" customFormat="1" ht="15" customHeight="1">
      <c r="A4" s="467" t="s">
        <v>560</v>
      </c>
      <c r="B4" s="468"/>
      <c r="C4" s="468"/>
      <c r="D4" s="468"/>
      <c r="E4" s="468"/>
      <c r="F4" s="468"/>
      <c r="G4" s="468"/>
      <c r="H4" s="468"/>
      <c r="I4" s="468"/>
      <c r="J4" s="468"/>
      <c r="K4" s="468"/>
      <c r="L4" s="468"/>
      <c r="M4" s="468"/>
      <c r="N4" s="469"/>
    </row>
    <row r="5" spans="1:17" ht="56">
      <c r="A5" s="476"/>
      <c r="B5" s="477"/>
      <c r="C5" s="477"/>
      <c r="D5" s="477"/>
      <c r="E5" s="477"/>
      <c r="F5" s="477"/>
      <c r="G5" s="477"/>
      <c r="H5" s="477"/>
      <c r="I5" s="477"/>
      <c r="J5" s="477"/>
      <c r="K5" s="477"/>
      <c r="L5" s="477"/>
      <c r="M5" s="477"/>
      <c r="N5" s="478"/>
      <c r="O5" s="185" t="s">
        <v>551</v>
      </c>
    </row>
    <row r="6" spans="1:17" s="131" customFormat="1" ht="16" customHeight="1">
      <c r="A6" s="934" t="s">
        <v>725</v>
      </c>
      <c r="B6" s="934"/>
      <c r="C6" s="46"/>
      <c r="D6" s="46"/>
      <c r="E6" s="46"/>
      <c r="F6" s="46"/>
      <c r="G6" s="46"/>
      <c r="H6" s="46"/>
      <c r="I6" s="46"/>
      <c r="J6" s="46"/>
      <c r="K6" s="46"/>
      <c r="L6" s="46"/>
      <c r="M6" s="46"/>
      <c r="N6" s="47"/>
    </row>
    <row r="7" spans="1:17" ht="52.5" customHeight="1">
      <c r="A7" s="482" t="s">
        <v>601</v>
      </c>
      <c r="B7" s="483"/>
      <c r="C7" s="486"/>
      <c r="D7" s="496" t="s">
        <v>562</v>
      </c>
      <c r="E7" s="498"/>
      <c r="F7" s="499"/>
      <c r="G7" s="500"/>
      <c r="H7" s="500"/>
      <c r="I7" s="500"/>
      <c r="J7" s="500"/>
      <c r="K7" s="500"/>
      <c r="L7" s="500"/>
      <c r="M7" s="500"/>
      <c r="N7" s="501"/>
    </row>
    <row r="8" spans="1:17" ht="60" customHeight="1">
      <c r="A8" s="484"/>
      <c r="B8" s="485"/>
      <c r="C8" s="487"/>
      <c r="D8" s="496" t="s">
        <v>564</v>
      </c>
      <c r="E8" s="498"/>
      <c r="F8" s="499"/>
      <c r="G8" s="500"/>
      <c r="H8" s="500"/>
      <c r="I8" s="500"/>
      <c r="J8" s="500"/>
      <c r="K8" s="500"/>
      <c r="L8" s="500"/>
      <c r="M8" s="500"/>
      <c r="N8" s="501"/>
    </row>
    <row r="9" spans="1:17" ht="18.75" customHeight="1">
      <c r="A9" s="488" t="s">
        <v>563</v>
      </c>
      <c r="B9" s="488"/>
      <c r="C9" s="495"/>
      <c r="D9" s="496" t="s">
        <v>566</v>
      </c>
      <c r="E9" s="497"/>
      <c r="F9" s="497"/>
      <c r="G9" s="497"/>
      <c r="H9" s="497"/>
      <c r="I9" s="497"/>
      <c r="J9" s="497"/>
      <c r="K9" s="497"/>
      <c r="L9" s="497"/>
      <c r="M9" s="498"/>
      <c r="N9" s="502"/>
    </row>
    <row r="10" spans="1:17" ht="60" customHeight="1">
      <c r="A10" s="488"/>
      <c r="B10" s="488"/>
      <c r="C10" s="495"/>
      <c r="D10" s="11"/>
      <c r="E10" s="11"/>
      <c r="F10" s="11"/>
      <c r="G10" s="11"/>
      <c r="H10" s="11"/>
      <c r="I10" s="11"/>
      <c r="J10" s="11"/>
      <c r="K10" s="11"/>
      <c r="L10" s="11"/>
      <c r="M10" s="11"/>
      <c r="N10" s="503"/>
    </row>
    <row r="11" spans="1:17" ht="21" customHeight="1">
      <c r="A11" s="488"/>
      <c r="B11" s="488"/>
      <c r="C11" s="495"/>
      <c r="D11" s="496" t="s">
        <v>565</v>
      </c>
      <c r="E11" s="497"/>
      <c r="F11" s="497"/>
      <c r="G11" s="497"/>
      <c r="H11" s="497"/>
      <c r="I11" s="497"/>
      <c r="J11" s="497"/>
      <c r="K11" s="497"/>
      <c r="L11" s="497"/>
      <c r="M11" s="498"/>
      <c r="N11" s="503"/>
    </row>
    <row r="12" spans="1:17" ht="43" customHeight="1">
      <c r="A12" s="621" t="s">
        <v>567</v>
      </c>
      <c r="B12" s="621"/>
      <c r="C12" s="621"/>
      <c r="D12" s="11"/>
      <c r="E12" s="11"/>
      <c r="F12" s="11"/>
      <c r="G12" s="11"/>
      <c r="H12" s="11"/>
      <c r="I12" s="11"/>
      <c r="J12" s="11"/>
      <c r="K12" s="11"/>
      <c r="L12" s="11"/>
      <c r="M12" s="11"/>
      <c r="N12" s="504"/>
    </row>
    <row r="13" spans="1:17" s="129" customFormat="1" ht="47.25" customHeight="1">
      <c r="A13" s="621"/>
      <c r="B13" s="621"/>
      <c r="C13" s="621"/>
      <c r="D13" s="473" t="s">
        <v>568</v>
      </c>
      <c r="E13" s="474"/>
      <c r="F13" s="474"/>
      <c r="G13" s="474"/>
      <c r="H13" s="474"/>
      <c r="I13" s="474"/>
      <c r="J13" s="474"/>
      <c r="K13" s="474"/>
      <c r="L13" s="474"/>
      <c r="M13" s="475"/>
      <c r="N13" s="217" t="s">
        <v>569</v>
      </c>
    </row>
    <row r="14" spans="1:17" s="107" customFormat="1" ht="18" customHeight="1">
      <c r="A14" s="638" t="s">
        <v>1023</v>
      </c>
      <c r="B14" s="639"/>
      <c r="C14" s="639"/>
      <c r="D14" s="639"/>
      <c r="E14" s="639"/>
      <c r="F14" s="639"/>
      <c r="G14" s="639"/>
      <c r="H14" s="639"/>
      <c r="I14" s="639"/>
      <c r="J14" s="639"/>
      <c r="K14" s="639"/>
      <c r="L14" s="639"/>
      <c r="M14" s="639"/>
      <c r="N14" s="640"/>
    </row>
    <row r="15" spans="1:17" s="107" customFormat="1" ht="65.25" customHeight="1">
      <c r="A15" s="123" t="s">
        <v>1024</v>
      </c>
      <c r="B15" s="479" t="s">
        <v>1025</v>
      </c>
      <c r="C15" s="481"/>
      <c r="D15" s="20"/>
      <c r="E15" s="20"/>
      <c r="F15" s="20"/>
      <c r="G15" s="20"/>
      <c r="H15" s="20"/>
      <c r="I15" s="20"/>
      <c r="J15" s="20"/>
      <c r="K15" s="20"/>
      <c r="L15" s="20"/>
      <c r="M15" s="20"/>
      <c r="N15" s="20"/>
      <c r="O15" s="142" t="s">
        <v>551</v>
      </c>
    </row>
    <row r="16" spans="1:17" s="107" customFormat="1" ht="63" customHeight="1">
      <c r="A16" s="123" t="s">
        <v>572</v>
      </c>
      <c r="B16" s="479" t="s">
        <v>1026</v>
      </c>
      <c r="C16" s="481"/>
      <c r="D16" s="20"/>
      <c r="E16" s="20"/>
      <c r="F16" s="20"/>
      <c r="G16" s="20"/>
      <c r="H16" s="20"/>
      <c r="I16" s="20"/>
      <c r="J16" s="20"/>
      <c r="K16" s="20"/>
      <c r="L16" s="20"/>
      <c r="M16" s="20"/>
      <c r="N16" s="20"/>
      <c r="O16" s="142" t="s">
        <v>551</v>
      </c>
    </row>
    <row r="17" spans="1:15" s="107" customFormat="1" ht="71.25" customHeight="1">
      <c r="A17" s="123" t="s">
        <v>575</v>
      </c>
      <c r="B17" s="479" t="s">
        <v>1027</v>
      </c>
      <c r="C17" s="481"/>
      <c r="D17" s="20"/>
      <c r="E17" s="20"/>
      <c r="F17" s="20"/>
      <c r="G17" s="20"/>
      <c r="H17" s="20"/>
      <c r="I17" s="20"/>
      <c r="J17" s="20"/>
      <c r="K17" s="20"/>
      <c r="L17" s="20"/>
      <c r="M17" s="20"/>
      <c r="N17" s="20"/>
      <c r="O17" s="142" t="s">
        <v>551</v>
      </c>
    </row>
    <row r="18" spans="1:15" s="107" customFormat="1" ht="69.75" customHeight="1">
      <c r="A18" s="123" t="s">
        <v>577</v>
      </c>
      <c r="B18" s="479" t="s">
        <v>1028</v>
      </c>
      <c r="C18" s="481"/>
      <c r="D18" s="20"/>
      <c r="E18" s="20"/>
      <c r="F18" s="20"/>
      <c r="G18" s="20"/>
      <c r="H18" s="20"/>
      <c r="I18" s="20"/>
      <c r="J18" s="20"/>
      <c r="K18" s="20"/>
      <c r="L18" s="20"/>
      <c r="M18" s="20"/>
      <c r="N18" s="20"/>
      <c r="O18" s="142" t="s">
        <v>551</v>
      </c>
    </row>
    <row r="19" spans="1:15" s="107" customFormat="1" ht="66.75" customHeight="1">
      <c r="A19" s="123" t="s">
        <v>579</v>
      </c>
      <c r="B19" s="479" t="s">
        <v>1029</v>
      </c>
      <c r="C19" s="481"/>
      <c r="D19" s="20"/>
      <c r="E19" s="20"/>
      <c r="F19" s="20"/>
      <c r="G19" s="20"/>
      <c r="H19" s="20"/>
      <c r="I19" s="20"/>
      <c r="J19" s="20"/>
      <c r="K19" s="20"/>
      <c r="L19" s="20"/>
      <c r="M19" s="20"/>
      <c r="N19" s="20"/>
      <c r="O19" s="142" t="s">
        <v>551</v>
      </c>
    </row>
    <row r="20" spans="1:15" s="107" customFormat="1" ht="70.5" customHeight="1">
      <c r="A20" s="123" t="s">
        <v>581</v>
      </c>
      <c r="B20" s="479" t="s">
        <v>1030</v>
      </c>
      <c r="C20" s="481"/>
      <c r="D20" s="20"/>
      <c r="E20" s="20"/>
      <c r="F20" s="20"/>
      <c r="G20" s="20"/>
      <c r="H20" s="20"/>
      <c r="I20" s="20"/>
      <c r="J20" s="20"/>
      <c r="K20" s="20"/>
      <c r="L20" s="20"/>
      <c r="M20" s="20"/>
      <c r="N20" s="20"/>
      <c r="O20" s="142" t="s">
        <v>551</v>
      </c>
    </row>
    <row r="21" spans="1:15" s="107" customFormat="1" ht="65.25" customHeight="1">
      <c r="A21" s="123" t="s">
        <v>584</v>
      </c>
      <c r="B21" s="479" t="s">
        <v>1031</v>
      </c>
      <c r="C21" s="481"/>
      <c r="D21" s="20"/>
      <c r="E21" s="20"/>
      <c r="F21" s="20"/>
      <c r="G21" s="20"/>
      <c r="H21" s="20"/>
      <c r="I21" s="20"/>
      <c r="J21" s="20"/>
      <c r="K21" s="20"/>
      <c r="L21" s="20"/>
      <c r="M21" s="20"/>
      <c r="N21" s="20"/>
      <c r="O21" s="142" t="s">
        <v>551</v>
      </c>
    </row>
    <row r="22" spans="1:15" s="107" customFormat="1" ht="18" customHeight="1">
      <c r="A22" s="874" t="s">
        <v>1032</v>
      </c>
      <c r="B22" s="936"/>
      <c r="C22" s="936"/>
      <c r="D22" s="936"/>
      <c r="E22" s="936"/>
      <c r="F22" s="936"/>
      <c r="G22" s="936"/>
      <c r="H22" s="936"/>
      <c r="I22" s="936"/>
      <c r="J22" s="936"/>
      <c r="K22" s="936"/>
      <c r="L22" s="936"/>
      <c r="M22" s="936"/>
      <c r="N22" s="875"/>
    </row>
    <row r="23" spans="1:15" s="107" customFormat="1" ht="72" customHeight="1">
      <c r="A23" s="123" t="s">
        <v>587</v>
      </c>
      <c r="B23" s="479" t="s">
        <v>1033</v>
      </c>
      <c r="C23" s="481"/>
      <c r="D23" s="20"/>
      <c r="E23" s="20"/>
      <c r="F23" s="20"/>
      <c r="G23" s="20"/>
      <c r="H23" s="20"/>
      <c r="I23" s="20"/>
      <c r="J23" s="20"/>
      <c r="K23" s="20"/>
      <c r="L23" s="20"/>
      <c r="M23" s="20"/>
      <c r="N23" s="20"/>
      <c r="O23" s="142" t="s">
        <v>551</v>
      </c>
    </row>
    <row r="24" spans="1:15" s="107" customFormat="1" ht="69" customHeight="1">
      <c r="A24" s="123" t="s">
        <v>767</v>
      </c>
      <c r="B24" s="479" t="s">
        <v>1034</v>
      </c>
      <c r="C24" s="481"/>
      <c r="D24" s="20"/>
      <c r="E24" s="20"/>
      <c r="F24" s="20"/>
      <c r="G24" s="20"/>
      <c r="H24" s="20"/>
      <c r="I24" s="20"/>
      <c r="J24" s="20"/>
      <c r="K24" s="20"/>
      <c r="L24" s="20"/>
      <c r="M24" s="20"/>
      <c r="N24" s="20"/>
      <c r="O24" s="142" t="s">
        <v>551</v>
      </c>
    </row>
    <row r="25" spans="1:15" s="129" customFormat="1" ht="19" customHeight="1">
      <c r="A25" s="685" t="s">
        <v>590</v>
      </c>
      <c r="B25" s="686"/>
      <c r="C25" s="687"/>
      <c r="D25" s="305">
        <f t="shared" ref="D25:M25" si="0">SUM(D23:D24,D15:D21)</f>
        <v>0</v>
      </c>
      <c r="E25" s="305">
        <f t="shared" si="0"/>
        <v>0</v>
      </c>
      <c r="F25" s="305">
        <f t="shared" si="0"/>
        <v>0</v>
      </c>
      <c r="G25" s="305">
        <f t="shared" si="0"/>
        <v>0</v>
      </c>
      <c r="H25" s="305">
        <f t="shared" si="0"/>
        <v>0</v>
      </c>
      <c r="I25" s="305">
        <f t="shared" si="0"/>
        <v>0</v>
      </c>
      <c r="J25" s="305">
        <f t="shared" si="0"/>
        <v>0</v>
      </c>
      <c r="K25" s="305">
        <f t="shared" si="0"/>
        <v>0</v>
      </c>
      <c r="L25" s="305">
        <f t="shared" si="0"/>
        <v>0</v>
      </c>
      <c r="M25" s="305">
        <f t="shared" si="0"/>
        <v>0</v>
      </c>
      <c r="N25" s="54"/>
    </row>
    <row r="26" spans="1:15" s="107" customFormat="1" ht="18" customHeight="1">
      <c r="A26" s="593" t="s">
        <v>1265</v>
      </c>
      <c r="B26" s="594"/>
      <c r="C26" s="595"/>
      <c r="D26" s="20" t="str">
        <f>IF(OR(D23=1,D24=1),"Yes","No")</f>
        <v>No</v>
      </c>
      <c r="E26" s="20" t="str">
        <f t="shared" ref="E26:M26" si="1">IF(OR(E23=1,E24=1),"Yes","No")</f>
        <v>No</v>
      </c>
      <c r="F26" s="20" t="str">
        <f t="shared" si="1"/>
        <v>No</v>
      </c>
      <c r="G26" s="20" t="str">
        <f t="shared" si="1"/>
        <v>No</v>
      </c>
      <c r="H26" s="20" t="str">
        <f t="shared" si="1"/>
        <v>No</v>
      </c>
      <c r="I26" s="20" t="str">
        <f t="shared" si="1"/>
        <v>No</v>
      </c>
      <c r="J26" s="20" t="str">
        <f t="shared" si="1"/>
        <v>No</v>
      </c>
      <c r="K26" s="20" t="str">
        <f t="shared" si="1"/>
        <v>No</v>
      </c>
      <c r="L26" s="20" t="str">
        <f t="shared" si="1"/>
        <v>No</v>
      </c>
      <c r="M26" s="20" t="str">
        <f t="shared" si="1"/>
        <v>No</v>
      </c>
      <c r="N26" s="20"/>
    </row>
    <row r="27" spans="1:15" s="129" customFormat="1" ht="19" customHeight="1">
      <c r="A27" s="593" t="s">
        <v>1264</v>
      </c>
      <c r="B27" s="594"/>
      <c r="C27" s="595"/>
      <c r="D27" s="20" t="str">
        <f>IF(D26="Yes",IF(D25&gt;=9, "Good", IF(D25&gt;=6, "Moderate", "Poor")),IF(D25&gt;=7, "Good", IF(D25&gt;=5, "Moderate", "Poor"))
)</f>
        <v>Poor</v>
      </c>
      <c r="E27" s="20" t="str">
        <f t="shared" ref="E27:M27" si="2">IF(E26="Yes",IF(E25&gt;=9, "Good", IF(E25&gt;=6, "Moderate", "Poor")),IF(E25&gt;=7, "Good", IF(E25&gt;=5, "Moderate", "Poor"))
)</f>
        <v>Poor</v>
      </c>
      <c r="F27" s="20" t="str">
        <f t="shared" si="2"/>
        <v>Poor</v>
      </c>
      <c r="G27" s="20" t="str">
        <f t="shared" si="2"/>
        <v>Poor</v>
      </c>
      <c r="H27" s="20" t="str">
        <f t="shared" si="2"/>
        <v>Poor</v>
      </c>
      <c r="I27" s="20" t="str">
        <f t="shared" si="2"/>
        <v>Poor</v>
      </c>
      <c r="J27" s="20" t="str">
        <f t="shared" si="2"/>
        <v>Poor</v>
      </c>
      <c r="K27" s="20" t="str">
        <f t="shared" si="2"/>
        <v>Poor</v>
      </c>
      <c r="L27" s="20" t="str">
        <f t="shared" si="2"/>
        <v>Poor</v>
      </c>
      <c r="M27" s="20" t="str">
        <f t="shared" si="2"/>
        <v>Poor</v>
      </c>
      <c r="N27" s="120"/>
    </row>
    <row r="28" spans="1:15" s="129" customFormat="1" ht="45" customHeight="1">
      <c r="A28" s="489" t="s">
        <v>645</v>
      </c>
      <c r="B28" s="491"/>
      <c r="C28" s="232" t="s">
        <v>592</v>
      </c>
      <c r="D28" s="688" t="s">
        <v>605</v>
      </c>
      <c r="E28" s="689"/>
      <c r="F28" s="689"/>
      <c r="G28" s="689"/>
      <c r="H28" s="689"/>
      <c r="I28" s="689"/>
      <c r="J28" s="689"/>
      <c r="K28" s="689"/>
      <c r="L28" s="689"/>
      <c r="M28" s="690"/>
      <c r="N28" s="132"/>
    </row>
    <row r="29" spans="1:15" s="87" customFormat="1">
      <c r="A29" s="937" t="s">
        <v>1035</v>
      </c>
      <c r="B29" s="937"/>
      <c r="C29" s="937"/>
      <c r="D29" s="937"/>
      <c r="E29" s="937"/>
      <c r="F29" s="937"/>
      <c r="G29" s="937"/>
      <c r="H29" s="937"/>
      <c r="I29" s="937"/>
      <c r="J29" s="937"/>
      <c r="K29" s="937"/>
      <c r="L29" s="937"/>
      <c r="M29" s="937"/>
      <c r="N29" s="230"/>
    </row>
    <row r="30" spans="1:15" s="107" customFormat="1" ht="18.75" customHeight="1">
      <c r="A30" s="938" t="s">
        <v>1036</v>
      </c>
      <c r="B30" s="938"/>
      <c r="C30" s="123" t="s">
        <v>594</v>
      </c>
      <c r="D30" s="20" t="str">
        <f>IF(D25&gt;6,"Yes", "No")</f>
        <v>No</v>
      </c>
      <c r="E30" s="20" t="str">
        <f>IF(E25&gt;6,"Yes", "No")</f>
        <v>No</v>
      </c>
      <c r="F30" s="20" t="str">
        <f>IF(F25&gt;6,"Yes", "No")</f>
        <v>No</v>
      </c>
      <c r="G30" s="20" t="str">
        <f t="shared" ref="G30:L30" si="3">IF(G25&gt;6,"Yes", "No")</f>
        <v>No</v>
      </c>
      <c r="H30" s="20" t="str">
        <f t="shared" si="3"/>
        <v>No</v>
      </c>
      <c r="I30" s="20" t="str">
        <f t="shared" si="3"/>
        <v>No</v>
      </c>
      <c r="J30" s="20" t="str">
        <f t="shared" si="3"/>
        <v>No</v>
      </c>
      <c r="K30" s="20" t="str">
        <f t="shared" si="3"/>
        <v>No</v>
      </c>
      <c r="L30" s="20" t="str">
        <f t="shared" si="3"/>
        <v>No</v>
      </c>
      <c r="M30" s="20" t="str">
        <f>IF(M25&gt;6,"Yes", "No")</f>
        <v>No</v>
      </c>
      <c r="N30" s="133"/>
    </row>
    <row r="31" spans="1:15" s="107" customFormat="1" ht="19.5" customHeight="1">
      <c r="A31" s="938" t="s">
        <v>861</v>
      </c>
      <c r="B31" s="938"/>
      <c r="C31" s="123" t="s">
        <v>596</v>
      </c>
      <c r="D31" s="20" t="str">
        <f>IF((AND(D25&lt;7,D25&gt;4)),"Yes", "No")</f>
        <v>No</v>
      </c>
      <c r="E31" s="20" t="str">
        <f t="shared" ref="E31:L31" si="4">IF((AND(E25&lt;7,E25&gt;4)),"Yes", "No")</f>
        <v>No</v>
      </c>
      <c r="F31" s="20" t="str">
        <f>IF((AND(F25&lt;7,F25&gt;4)),"Yes", "No")</f>
        <v>No</v>
      </c>
      <c r="G31" s="20" t="str">
        <f t="shared" si="4"/>
        <v>No</v>
      </c>
      <c r="H31" s="20" t="str">
        <f t="shared" si="4"/>
        <v>No</v>
      </c>
      <c r="I31" s="20" t="str">
        <f t="shared" si="4"/>
        <v>No</v>
      </c>
      <c r="J31" s="20" t="str">
        <f t="shared" si="4"/>
        <v>No</v>
      </c>
      <c r="K31" s="20" t="str">
        <f t="shared" si="4"/>
        <v>No</v>
      </c>
      <c r="L31" s="20" t="str">
        <f t="shared" si="4"/>
        <v>No</v>
      </c>
      <c r="M31" s="20" t="str">
        <f>IF((AND(M25&lt;7,M25&gt;4)),"Yes", "No")</f>
        <v>No</v>
      </c>
      <c r="N31" s="133"/>
    </row>
    <row r="32" spans="1:15" s="107" customFormat="1" ht="18.75" customHeight="1">
      <c r="A32" s="935" t="s">
        <v>597</v>
      </c>
      <c r="B32" s="935"/>
      <c r="C32" s="123" t="s">
        <v>598</v>
      </c>
      <c r="D32" s="20" t="str">
        <f>IF(D25&lt;5,"Yes", "No")</f>
        <v>Yes</v>
      </c>
      <c r="E32" s="20" t="str">
        <f t="shared" ref="E32:L32" si="5">IF(E25&lt;5,"Yes", "No")</f>
        <v>Yes</v>
      </c>
      <c r="F32" s="20" t="str">
        <f>IF(F25&lt;5,"Yes", "No")</f>
        <v>Yes</v>
      </c>
      <c r="G32" s="20" t="str">
        <f t="shared" si="5"/>
        <v>Yes</v>
      </c>
      <c r="H32" s="20" t="str">
        <f t="shared" si="5"/>
        <v>Yes</v>
      </c>
      <c r="I32" s="20" t="str">
        <f t="shared" si="5"/>
        <v>Yes</v>
      </c>
      <c r="J32" s="20" t="str">
        <f t="shared" si="5"/>
        <v>Yes</v>
      </c>
      <c r="K32" s="20" t="str">
        <f t="shared" si="5"/>
        <v>Yes</v>
      </c>
      <c r="L32" s="20" t="str">
        <f t="shared" si="5"/>
        <v>Yes</v>
      </c>
      <c r="M32" s="20" t="str">
        <f>IF(M25&lt;5,"Yes", "No")</f>
        <v>Yes</v>
      </c>
      <c r="N32" s="133"/>
    </row>
    <row r="33" spans="1:15" s="87" customFormat="1">
      <c r="A33" s="937" t="s">
        <v>1037</v>
      </c>
      <c r="B33" s="937"/>
      <c r="C33" s="937"/>
      <c r="D33" s="937"/>
      <c r="E33" s="937"/>
      <c r="F33" s="937"/>
      <c r="G33" s="937"/>
      <c r="H33" s="937"/>
      <c r="I33" s="937"/>
      <c r="J33" s="937"/>
      <c r="K33" s="937"/>
      <c r="L33" s="937"/>
      <c r="M33" s="937"/>
      <c r="N33" s="230"/>
    </row>
    <row r="34" spans="1:15" s="107" customFormat="1" ht="20.25" customHeight="1">
      <c r="A34" s="938" t="s">
        <v>1038</v>
      </c>
      <c r="B34" s="938"/>
      <c r="C34" s="123" t="s">
        <v>594</v>
      </c>
      <c r="D34" s="20" t="str">
        <f t="shared" ref="D34:M34" si="6">IF(D25&gt;8,"Yes", "No")</f>
        <v>No</v>
      </c>
      <c r="E34" s="20" t="str">
        <f t="shared" si="6"/>
        <v>No</v>
      </c>
      <c r="F34" s="20" t="str">
        <f t="shared" si="6"/>
        <v>No</v>
      </c>
      <c r="G34" s="20" t="str">
        <f t="shared" si="6"/>
        <v>No</v>
      </c>
      <c r="H34" s="20" t="str">
        <f t="shared" si="6"/>
        <v>No</v>
      </c>
      <c r="I34" s="20" t="str">
        <f t="shared" si="6"/>
        <v>No</v>
      </c>
      <c r="J34" s="20" t="str">
        <f t="shared" si="6"/>
        <v>No</v>
      </c>
      <c r="K34" s="20" t="str">
        <f t="shared" si="6"/>
        <v>No</v>
      </c>
      <c r="L34" s="20" t="str">
        <f t="shared" si="6"/>
        <v>No</v>
      </c>
      <c r="M34" s="20" t="str">
        <f t="shared" si="6"/>
        <v>No</v>
      </c>
      <c r="N34" s="133"/>
    </row>
    <row r="35" spans="1:15" s="107" customFormat="1" ht="19.5" customHeight="1">
      <c r="A35" s="935" t="s">
        <v>1039</v>
      </c>
      <c r="B35" s="935"/>
      <c r="C35" s="123" t="s">
        <v>596</v>
      </c>
      <c r="D35" s="20" t="str">
        <f>IF((AND(D25&lt;9,D25&gt;5)),"Yes", "No")</f>
        <v>No</v>
      </c>
      <c r="E35" s="20" t="str">
        <f t="shared" ref="E35:M35" si="7">IF((AND(E25&lt;9,E25&gt;5)),"Yes", "No")</f>
        <v>No</v>
      </c>
      <c r="F35" s="20" t="str">
        <f t="shared" si="7"/>
        <v>No</v>
      </c>
      <c r="G35" s="20" t="str">
        <f t="shared" si="7"/>
        <v>No</v>
      </c>
      <c r="H35" s="20" t="str">
        <f t="shared" si="7"/>
        <v>No</v>
      </c>
      <c r="I35" s="20" t="str">
        <f t="shared" si="7"/>
        <v>No</v>
      </c>
      <c r="J35" s="20" t="str">
        <f t="shared" si="7"/>
        <v>No</v>
      </c>
      <c r="K35" s="20" t="str">
        <f t="shared" si="7"/>
        <v>No</v>
      </c>
      <c r="L35" s="20" t="str">
        <f t="shared" si="7"/>
        <v>No</v>
      </c>
      <c r="M35" s="20" t="str">
        <f t="shared" si="7"/>
        <v>No</v>
      </c>
      <c r="N35" s="133"/>
    </row>
    <row r="36" spans="1:15" s="107" customFormat="1" ht="21.75" customHeight="1">
      <c r="A36" s="935" t="s">
        <v>718</v>
      </c>
      <c r="B36" s="935"/>
      <c r="C36" s="123" t="s">
        <v>598</v>
      </c>
      <c r="D36" s="20" t="str">
        <f t="shared" ref="D36:M36" si="8">IF(D25&lt;6,"Yes", "No")</f>
        <v>Yes</v>
      </c>
      <c r="E36" s="20" t="str">
        <f t="shared" si="8"/>
        <v>Yes</v>
      </c>
      <c r="F36" s="20" t="str">
        <f t="shared" si="8"/>
        <v>Yes</v>
      </c>
      <c r="G36" s="20" t="str">
        <f t="shared" si="8"/>
        <v>Yes</v>
      </c>
      <c r="H36" s="20" t="str">
        <f t="shared" si="8"/>
        <v>Yes</v>
      </c>
      <c r="I36" s="20" t="str">
        <f t="shared" si="8"/>
        <v>Yes</v>
      </c>
      <c r="J36" s="20" t="str">
        <f t="shared" si="8"/>
        <v>Yes</v>
      </c>
      <c r="K36" s="20" t="str">
        <f t="shared" si="8"/>
        <v>Yes</v>
      </c>
      <c r="L36" s="20" t="str">
        <f t="shared" si="8"/>
        <v>Yes</v>
      </c>
      <c r="M36" s="20" t="str">
        <f t="shared" si="8"/>
        <v>Yes</v>
      </c>
      <c r="N36" s="134"/>
    </row>
    <row r="37" spans="1:15" s="129" customFormat="1" ht="19.5" customHeight="1">
      <c r="A37" s="939" t="s">
        <v>599</v>
      </c>
      <c r="B37" s="940"/>
      <c r="C37" s="940"/>
      <c r="D37" s="940"/>
      <c r="E37" s="940"/>
      <c r="F37" s="940"/>
      <c r="G37" s="940"/>
      <c r="H37" s="940"/>
      <c r="I37" s="940"/>
      <c r="J37" s="940"/>
      <c r="K37" s="940"/>
      <c r="L37" s="940"/>
      <c r="M37" s="940"/>
      <c r="N37" s="941"/>
    </row>
    <row r="38" spans="1:15" s="129" customFormat="1" ht="70">
      <c r="A38" s="711"/>
      <c r="B38" s="712"/>
      <c r="C38" s="712"/>
      <c r="D38" s="712"/>
      <c r="E38" s="712"/>
      <c r="F38" s="712"/>
      <c r="G38" s="712"/>
      <c r="H38" s="712"/>
      <c r="I38" s="712"/>
      <c r="J38" s="712"/>
      <c r="K38" s="712"/>
      <c r="L38" s="712"/>
      <c r="M38" s="712"/>
      <c r="N38" s="713"/>
      <c r="O38" s="299" t="s">
        <v>555</v>
      </c>
    </row>
    <row r="39" spans="1:15" ht="90" customHeight="1">
      <c r="A39" s="857" t="s">
        <v>1040</v>
      </c>
      <c r="B39" s="858"/>
      <c r="C39" s="858"/>
      <c r="D39" s="858"/>
      <c r="E39" s="858"/>
      <c r="F39" s="858"/>
      <c r="G39" s="858"/>
      <c r="H39" s="858"/>
      <c r="I39" s="858"/>
      <c r="J39" s="858"/>
      <c r="K39" s="858"/>
      <c r="L39" s="858"/>
      <c r="M39" s="858"/>
      <c r="N39" s="859"/>
    </row>
    <row r="40" spans="1:15">
      <c r="A40" s="512" t="s">
        <v>720</v>
      </c>
      <c r="B40" s="513"/>
      <c r="C40" s="513"/>
      <c r="D40" s="513"/>
      <c r="N40" s="231"/>
    </row>
    <row r="41" spans="1:15" ht="90" customHeight="1">
      <c r="A41" s="681" t="s">
        <v>1041</v>
      </c>
      <c r="B41" s="682"/>
      <c r="C41" s="682"/>
      <c r="D41" s="682"/>
      <c r="E41" s="682"/>
      <c r="F41" s="682"/>
      <c r="G41" s="682"/>
      <c r="H41" s="682"/>
      <c r="I41" s="682"/>
      <c r="J41" s="682"/>
      <c r="K41" s="682"/>
      <c r="L41" s="682"/>
      <c r="M41" s="682"/>
      <c r="N41" s="683"/>
    </row>
  </sheetData>
  <mergeCells count="48">
    <mergeCell ref="A39:N39"/>
    <mergeCell ref="A40:D40"/>
    <mergeCell ref="A41:N41"/>
    <mergeCell ref="A33:M33"/>
    <mergeCell ref="A34:B34"/>
    <mergeCell ref="A35:B35"/>
    <mergeCell ref="A36:B36"/>
    <mergeCell ref="A37:N37"/>
    <mergeCell ref="A38:N38"/>
    <mergeCell ref="A32:B32"/>
    <mergeCell ref="B20:C20"/>
    <mergeCell ref="B21:C21"/>
    <mergeCell ref="A22:N22"/>
    <mergeCell ref="B23:C23"/>
    <mergeCell ref="B24:C24"/>
    <mergeCell ref="A25:C25"/>
    <mergeCell ref="A28:B28"/>
    <mergeCell ref="D28:M28"/>
    <mergeCell ref="A29:M29"/>
    <mergeCell ref="A30:B30"/>
    <mergeCell ref="A31:B31"/>
    <mergeCell ref="A14:N14"/>
    <mergeCell ref="B15:C15"/>
    <mergeCell ref="B16:C16"/>
    <mergeCell ref="B17:C17"/>
    <mergeCell ref="B18:C18"/>
    <mergeCell ref="C9:C11"/>
    <mergeCell ref="D9:M9"/>
    <mergeCell ref="N9:N12"/>
    <mergeCell ref="D11:M11"/>
    <mergeCell ref="A12:C13"/>
    <mergeCell ref="D13:M13"/>
    <mergeCell ref="A6:B6"/>
    <mergeCell ref="A27:C27"/>
    <mergeCell ref="A26:C26"/>
    <mergeCell ref="A1:N1"/>
    <mergeCell ref="A2:N2"/>
    <mergeCell ref="A3:N3"/>
    <mergeCell ref="A4:N4"/>
    <mergeCell ref="A5:N5"/>
    <mergeCell ref="A7:B8"/>
    <mergeCell ref="C7:C8"/>
    <mergeCell ref="D7:E7"/>
    <mergeCell ref="F7:N7"/>
    <mergeCell ref="D8:E8"/>
    <mergeCell ref="F8:N8"/>
    <mergeCell ref="B19:C19"/>
    <mergeCell ref="A9:B11"/>
  </mergeCells>
  <conditionalFormatting sqref="D27:M27">
    <cfRule type="cellIs" dxfId="2" priority="1" operator="equal">
      <formula>"Poor"</formula>
    </cfRule>
    <cfRule type="cellIs" dxfId="1" priority="2" operator="equal">
      <formula>"Moderate"</formula>
    </cfRule>
    <cfRule type="cellIs" dxfId="0" priority="3" operator="equal">
      <formula>"Good"</formula>
    </cfRule>
  </conditionalFormatting>
  <hyperlinks>
    <hyperlink ref="A40" r:id="rId1" display="http://www.wfduk.org/sites/default/files/UKTAG classification of alien species working paper v8.pdf" xr:uid="{D7C8604D-D9D1-4349-AEB5-030B5B5416B3}"/>
    <hyperlink ref="O1" location="'SELECTING CONDITION SHEET'!A1" display="Return to ‘Selecting condition sheet’ tab" xr:uid="{925B5B52-D5BE-47A1-B856-373B95AB7E5F}"/>
    <hyperlink ref="A6" r:id="rId2" display="https://ukhab.org/" xr:uid="{314365B7-974D-489C-BA1F-953451F22CC1}"/>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55" zoomScaleNormal="55" workbookViewId="0">
      <pane ySplit="1" topLeftCell="A15" activePane="bottomLeft" state="frozen"/>
      <selection activeCell="A12" sqref="A12"/>
      <selection pane="bottomLeft" activeCell="F20" sqref="F16:O20"/>
    </sheetView>
  </sheetViews>
  <sheetFormatPr defaultColWidth="8.7265625" defaultRowHeight="14"/>
  <cols>
    <col min="1" max="1" width="3.26953125" style="204" customWidth="1"/>
    <col min="2" max="2" width="18.26953125" style="204" customWidth="1"/>
    <col min="3" max="3" width="29.26953125" style="204" customWidth="1"/>
    <col min="4" max="4" width="28.7265625" style="204" customWidth="1"/>
    <col min="5" max="5" width="25.453125" style="204" customWidth="1"/>
    <col min="6" max="6" width="7.7265625" style="204" customWidth="1"/>
    <col min="7" max="7" width="7.81640625" style="204" customWidth="1"/>
    <col min="8" max="9" width="7.7265625" style="204" customWidth="1"/>
    <col min="10" max="11" width="8.26953125" style="204" customWidth="1"/>
    <col min="12" max="12" width="8.1796875" style="204" customWidth="1"/>
    <col min="13" max="13" width="7.7265625" style="204" customWidth="1"/>
    <col min="14" max="14" width="7.81640625" style="204" customWidth="1"/>
    <col min="15" max="15" width="8.54296875" style="204" customWidth="1"/>
    <col min="16" max="16" width="13.81640625" style="204" customWidth="1"/>
    <col min="17" max="17" width="36.54296875" style="204" customWidth="1"/>
    <col min="18" max="16384" width="8.7265625" style="204"/>
  </cols>
  <sheetData>
    <row r="1" spans="1:24" s="210" customFormat="1" ht="18" customHeight="1">
      <c r="A1" s="942" t="s">
        <v>1042</v>
      </c>
      <c r="B1" s="943"/>
      <c r="C1" s="943"/>
      <c r="D1" s="943"/>
      <c r="E1" s="943"/>
      <c r="F1" s="943"/>
      <c r="G1" s="943"/>
      <c r="H1" s="943"/>
      <c r="I1" s="943"/>
      <c r="J1" s="943"/>
      <c r="K1" s="943"/>
      <c r="L1" s="943"/>
      <c r="M1" s="943"/>
      <c r="N1" s="943"/>
      <c r="O1" s="943"/>
      <c r="P1" s="944"/>
      <c r="Q1" s="61" t="s">
        <v>557</v>
      </c>
    </row>
    <row r="2" spans="1:24" s="206" customFormat="1" ht="16.5" customHeight="1">
      <c r="A2" s="945" t="s">
        <v>851</v>
      </c>
      <c r="B2" s="946"/>
      <c r="C2" s="946"/>
      <c r="D2" s="946"/>
      <c r="E2" s="946"/>
      <c r="F2" s="946"/>
      <c r="G2" s="946"/>
      <c r="H2" s="946"/>
      <c r="I2" s="946"/>
      <c r="J2" s="946"/>
      <c r="K2" s="946"/>
      <c r="L2" s="946"/>
      <c r="M2" s="946"/>
      <c r="N2" s="946"/>
      <c r="O2" s="946"/>
      <c r="P2" s="947"/>
    </row>
    <row r="3" spans="1:24" s="210" customFormat="1" ht="120.75" customHeight="1">
      <c r="A3" s="948" t="s">
        <v>1043</v>
      </c>
      <c r="B3" s="949"/>
      <c r="C3" s="949"/>
      <c r="D3" s="949"/>
      <c r="E3" s="949"/>
      <c r="F3" s="949"/>
      <c r="G3" s="949"/>
      <c r="H3" s="949"/>
      <c r="I3" s="949"/>
      <c r="J3" s="949"/>
      <c r="K3" s="949"/>
      <c r="L3" s="949"/>
      <c r="M3" s="949"/>
      <c r="N3" s="949"/>
      <c r="O3" s="949"/>
      <c r="P3" s="950"/>
      <c r="T3" s="233"/>
      <c r="U3" s="233"/>
      <c r="V3" s="233"/>
      <c r="W3" s="233"/>
      <c r="X3" s="233"/>
    </row>
    <row r="4" spans="1:24" ht="45.75" customHeight="1">
      <c r="A4" s="951" t="s">
        <v>601</v>
      </c>
      <c r="B4" s="952"/>
      <c r="C4" s="711"/>
      <c r="D4" s="713"/>
      <c r="E4" s="234" t="s">
        <v>562</v>
      </c>
      <c r="F4" s="711"/>
      <c r="G4" s="712"/>
      <c r="H4" s="712"/>
      <c r="I4" s="712"/>
      <c r="J4" s="712"/>
      <c r="K4" s="712"/>
      <c r="L4" s="712"/>
      <c r="M4" s="712"/>
      <c r="N4" s="712"/>
      <c r="O4" s="712"/>
      <c r="P4" s="713"/>
      <c r="T4" s="205"/>
      <c r="U4" s="205"/>
      <c r="V4" s="205"/>
      <c r="W4" s="205"/>
      <c r="X4" s="205"/>
    </row>
    <row r="5" spans="1:24" ht="74.25" customHeight="1">
      <c r="A5" s="951" t="s">
        <v>563</v>
      </c>
      <c r="B5" s="952"/>
      <c r="C5" s="711"/>
      <c r="D5" s="713"/>
      <c r="E5" s="235" t="s">
        <v>564</v>
      </c>
      <c r="F5" s="711"/>
      <c r="G5" s="712"/>
      <c r="H5" s="712"/>
      <c r="I5" s="712"/>
      <c r="J5" s="712"/>
      <c r="K5" s="712"/>
      <c r="L5" s="712"/>
      <c r="M5" s="712"/>
      <c r="N5" s="712"/>
      <c r="O5" s="712"/>
      <c r="P5" s="713"/>
      <c r="Q5" s="205" t="s">
        <v>551</v>
      </c>
      <c r="T5" s="205"/>
      <c r="U5" s="205"/>
      <c r="V5" s="205"/>
      <c r="W5" s="205"/>
      <c r="X5" s="205"/>
    </row>
    <row r="6" spans="1:24" s="206" customFormat="1" ht="17.25" customHeight="1">
      <c r="A6" s="953" t="s">
        <v>560</v>
      </c>
      <c r="B6" s="954"/>
      <c r="C6" s="954"/>
      <c r="D6" s="954"/>
      <c r="E6" s="954"/>
      <c r="F6" s="954"/>
      <c r="G6" s="954"/>
      <c r="H6" s="954"/>
      <c r="I6" s="954"/>
      <c r="J6" s="954"/>
      <c r="K6" s="954"/>
      <c r="L6" s="954"/>
      <c r="M6" s="954"/>
      <c r="N6" s="954"/>
      <c r="O6" s="954"/>
      <c r="P6" s="955"/>
      <c r="T6" s="236"/>
      <c r="U6" s="236"/>
      <c r="V6" s="236"/>
      <c r="W6" s="236"/>
      <c r="X6" s="236"/>
    </row>
    <row r="7" spans="1:24" ht="84">
      <c r="A7" s="476"/>
      <c r="B7" s="477"/>
      <c r="C7" s="477"/>
      <c r="D7" s="477"/>
      <c r="E7" s="477"/>
      <c r="F7" s="477"/>
      <c r="G7" s="477"/>
      <c r="H7" s="477"/>
      <c r="I7" s="477"/>
      <c r="J7" s="477"/>
      <c r="K7" s="477"/>
      <c r="L7" s="477"/>
      <c r="M7" s="477"/>
      <c r="N7" s="477"/>
      <c r="O7" s="477"/>
      <c r="P7" s="478"/>
      <c r="Q7" s="205" t="s">
        <v>574</v>
      </c>
      <c r="T7" s="205"/>
      <c r="U7" s="205"/>
      <c r="V7" s="205"/>
      <c r="W7" s="205"/>
      <c r="X7" s="205"/>
    </row>
    <row r="8" spans="1:24" s="210" customFormat="1" ht="18" customHeight="1">
      <c r="A8" s="729" t="s">
        <v>1044</v>
      </c>
      <c r="B8" s="730"/>
      <c r="C8" s="730"/>
      <c r="D8" s="730"/>
      <c r="E8" s="44"/>
      <c r="F8" s="44"/>
      <c r="G8" s="44"/>
      <c r="H8" s="44"/>
      <c r="I8" s="44"/>
      <c r="J8" s="44"/>
      <c r="K8" s="44"/>
      <c r="L8" s="44"/>
      <c r="M8" s="44"/>
      <c r="N8" s="44"/>
      <c r="O8" s="44"/>
      <c r="P8" s="45"/>
      <c r="T8" s="233"/>
      <c r="U8" s="233"/>
      <c r="V8" s="233"/>
      <c r="W8" s="233"/>
      <c r="X8" s="233"/>
    </row>
    <row r="9" spans="1:24" s="206" customFormat="1" ht="19" customHeight="1">
      <c r="A9" s="956" t="s">
        <v>609</v>
      </c>
      <c r="B9" s="957"/>
      <c r="C9" s="957"/>
      <c r="D9" s="957"/>
      <c r="E9" s="957"/>
      <c r="F9" s="957"/>
      <c r="G9" s="957"/>
      <c r="H9" s="957"/>
      <c r="I9" s="957"/>
      <c r="J9" s="957"/>
      <c r="K9" s="957"/>
      <c r="L9" s="957"/>
      <c r="M9" s="957"/>
      <c r="N9" s="957"/>
      <c r="O9" s="957"/>
      <c r="P9" s="958"/>
      <c r="T9" s="236"/>
      <c r="U9" s="236"/>
      <c r="V9" s="236"/>
      <c r="W9" s="236"/>
      <c r="X9" s="236"/>
    </row>
    <row r="10" spans="1:24" s="210" customFormat="1" ht="30.75" customHeight="1">
      <c r="A10" s="659" t="s">
        <v>1049</v>
      </c>
      <c r="B10" s="660"/>
      <c r="C10" s="660"/>
      <c r="D10" s="660"/>
      <c r="E10" s="661"/>
      <c r="F10" s="959" t="s">
        <v>566</v>
      </c>
      <c r="G10" s="484"/>
      <c r="H10" s="484"/>
      <c r="I10" s="484"/>
      <c r="J10" s="484"/>
      <c r="K10" s="484"/>
      <c r="L10" s="484"/>
      <c r="M10" s="484"/>
      <c r="N10" s="484"/>
      <c r="O10" s="485"/>
      <c r="P10" s="250"/>
    </row>
    <row r="11" spans="1:24" s="210" customFormat="1" ht="33" customHeight="1">
      <c r="A11" s="659" t="s">
        <v>1050</v>
      </c>
      <c r="B11" s="660"/>
      <c r="C11" s="660"/>
      <c r="D11" s="660"/>
      <c r="E11" s="661"/>
      <c r="F11" s="11"/>
      <c r="G11" s="11"/>
      <c r="H11" s="11"/>
      <c r="I11" s="11"/>
      <c r="J11" s="11"/>
      <c r="K11" s="11"/>
      <c r="L11" s="11"/>
      <c r="M11" s="11"/>
      <c r="N11" s="11"/>
      <c r="O11" s="11"/>
      <c r="P11" s="250"/>
    </row>
    <row r="12" spans="1:24" s="210" customFormat="1" ht="30.75" customHeight="1">
      <c r="A12" s="659" t="s">
        <v>896</v>
      </c>
      <c r="B12" s="660"/>
      <c r="C12" s="660"/>
      <c r="D12" s="660"/>
      <c r="E12" s="661"/>
      <c r="F12" s="496" t="s">
        <v>565</v>
      </c>
      <c r="G12" s="497"/>
      <c r="H12" s="497"/>
      <c r="I12" s="497"/>
      <c r="J12" s="497"/>
      <c r="K12" s="497"/>
      <c r="L12" s="497"/>
      <c r="M12" s="497"/>
      <c r="N12" s="497"/>
      <c r="O12" s="498"/>
      <c r="P12" s="250"/>
    </row>
    <row r="13" spans="1:24" s="210" customFormat="1" ht="56.25" customHeight="1">
      <c r="A13" s="681" t="s">
        <v>1051</v>
      </c>
      <c r="B13" s="682"/>
      <c r="C13" s="682"/>
      <c r="D13" s="682"/>
      <c r="E13" s="683"/>
      <c r="F13" s="20"/>
      <c r="G13" s="20"/>
      <c r="H13" s="20"/>
      <c r="I13" s="20"/>
      <c r="J13" s="20"/>
      <c r="K13" s="20"/>
      <c r="L13" s="20"/>
      <c r="M13" s="20"/>
      <c r="N13" s="20"/>
      <c r="O13" s="20"/>
      <c r="P13" s="192"/>
    </row>
    <row r="14" spans="1:24" s="206" customFormat="1" ht="15.65" customHeight="1">
      <c r="A14" s="960" t="s">
        <v>567</v>
      </c>
      <c r="B14" s="961"/>
      <c r="C14" s="961"/>
      <c r="D14" s="961"/>
      <c r="E14" s="961"/>
      <c r="F14" s="961"/>
      <c r="G14" s="961"/>
      <c r="H14" s="961"/>
      <c r="I14" s="961"/>
      <c r="J14" s="961"/>
      <c r="K14" s="961"/>
      <c r="L14" s="961"/>
      <c r="M14" s="961"/>
      <c r="N14" s="961"/>
      <c r="O14" s="961"/>
      <c r="P14" s="961"/>
      <c r="R14" s="236"/>
      <c r="S14" s="236"/>
      <c r="T14" s="236"/>
      <c r="U14" s="236"/>
      <c r="V14" s="236"/>
    </row>
    <row r="15" spans="1:24" s="210" customFormat="1" ht="48" customHeight="1">
      <c r="A15" s="962" t="s">
        <v>610</v>
      </c>
      <c r="B15" s="963"/>
      <c r="C15" s="239" t="s">
        <v>611</v>
      </c>
      <c r="D15" s="239" t="s">
        <v>1045</v>
      </c>
      <c r="E15" s="239" t="s">
        <v>598</v>
      </c>
      <c r="F15" s="638" t="s">
        <v>671</v>
      </c>
      <c r="G15" s="639"/>
      <c r="H15" s="639"/>
      <c r="I15" s="639"/>
      <c r="J15" s="639"/>
      <c r="K15" s="639"/>
      <c r="L15" s="639"/>
      <c r="M15" s="639"/>
      <c r="N15" s="639"/>
      <c r="O15" s="640"/>
      <c r="P15" s="240" t="s">
        <v>569</v>
      </c>
    </row>
    <row r="16" spans="1:24" s="210" customFormat="1" ht="107.25" customHeight="1">
      <c r="A16" s="241" t="s">
        <v>570</v>
      </c>
      <c r="B16" s="241" t="s">
        <v>672</v>
      </c>
      <c r="C16" s="242" t="s">
        <v>950</v>
      </c>
      <c r="D16" s="243" t="s">
        <v>674</v>
      </c>
      <c r="E16" s="244" t="s">
        <v>702</v>
      </c>
      <c r="F16" s="20">
        <v>0</v>
      </c>
      <c r="G16" s="20">
        <v>0</v>
      </c>
      <c r="H16" s="20">
        <v>0</v>
      </c>
      <c r="I16" s="20">
        <v>0</v>
      </c>
      <c r="J16" s="20">
        <v>0</v>
      </c>
      <c r="K16" s="20">
        <v>0</v>
      </c>
      <c r="L16" s="20">
        <v>0</v>
      </c>
      <c r="M16" s="20">
        <v>0</v>
      </c>
      <c r="N16" s="20">
        <v>0</v>
      </c>
      <c r="O16" s="20">
        <v>0</v>
      </c>
      <c r="P16" s="20"/>
    </row>
    <row r="17" spans="1:17" s="210" customFormat="1" ht="168">
      <c r="A17" s="241" t="s">
        <v>572</v>
      </c>
      <c r="B17" s="241" t="s">
        <v>615</v>
      </c>
      <c r="C17" s="251" t="s">
        <v>675</v>
      </c>
      <c r="D17" s="252" t="s">
        <v>676</v>
      </c>
      <c r="E17" s="253" t="s">
        <v>1052</v>
      </c>
      <c r="F17" s="20">
        <v>0</v>
      </c>
      <c r="G17" s="20">
        <v>0</v>
      </c>
      <c r="H17" s="20">
        <v>0</v>
      </c>
      <c r="I17" s="20">
        <v>0</v>
      </c>
      <c r="J17" s="20">
        <v>0</v>
      </c>
      <c r="K17" s="20">
        <v>0</v>
      </c>
      <c r="L17" s="20">
        <v>0</v>
      </c>
      <c r="M17" s="20">
        <v>0</v>
      </c>
      <c r="N17" s="20">
        <v>0</v>
      </c>
      <c r="O17" s="20">
        <v>0</v>
      </c>
      <c r="P17" s="20"/>
    </row>
    <row r="18" spans="1:17" s="210" customFormat="1" ht="114.5">
      <c r="A18" s="241" t="s">
        <v>575</v>
      </c>
      <c r="B18" s="203" t="s">
        <v>619</v>
      </c>
      <c r="C18" s="251" t="s">
        <v>678</v>
      </c>
      <c r="D18" s="252" t="s">
        <v>1053</v>
      </c>
      <c r="E18" s="253" t="s">
        <v>680</v>
      </c>
      <c r="F18" s="20">
        <v>0</v>
      </c>
      <c r="G18" s="20">
        <v>0</v>
      </c>
      <c r="H18" s="20">
        <v>0</v>
      </c>
      <c r="I18" s="20">
        <v>0</v>
      </c>
      <c r="J18" s="20">
        <v>0</v>
      </c>
      <c r="K18" s="20">
        <v>0</v>
      </c>
      <c r="L18" s="20">
        <v>0</v>
      </c>
      <c r="M18" s="20">
        <v>0</v>
      </c>
      <c r="N18" s="20">
        <v>0</v>
      </c>
      <c r="O18" s="20">
        <v>0</v>
      </c>
      <c r="P18" s="20"/>
    </row>
    <row r="19" spans="1:17" s="210" customFormat="1" ht="112">
      <c r="A19" s="241" t="s">
        <v>577</v>
      </c>
      <c r="B19" s="203" t="s">
        <v>622</v>
      </c>
      <c r="C19" s="80" t="s">
        <v>623</v>
      </c>
      <c r="D19" s="81" t="s">
        <v>624</v>
      </c>
      <c r="E19" s="82" t="s">
        <v>625</v>
      </c>
      <c r="F19" s="20">
        <v>0</v>
      </c>
      <c r="G19" s="20">
        <v>0</v>
      </c>
      <c r="H19" s="20">
        <v>0</v>
      </c>
      <c r="I19" s="20">
        <v>0</v>
      </c>
      <c r="J19" s="20">
        <v>0</v>
      </c>
      <c r="K19" s="20">
        <v>0</v>
      </c>
      <c r="L19" s="20">
        <v>0</v>
      </c>
      <c r="M19" s="20">
        <v>0</v>
      </c>
      <c r="N19" s="20">
        <v>0</v>
      </c>
      <c r="O19" s="20">
        <v>0</v>
      </c>
      <c r="P19" s="20"/>
    </row>
    <row r="20" spans="1:17" s="210" customFormat="1" ht="131">
      <c r="A20" s="241" t="s">
        <v>579</v>
      </c>
      <c r="B20" s="241" t="s">
        <v>626</v>
      </c>
      <c r="C20" s="242" t="s">
        <v>1054</v>
      </c>
      <c r="D20" s="243" t="s">
        <v>1055</v>
      </c>
      <c r="E20" s="244" t="s">
        <v>1056</v>
      </c>
      <c r="F20" s="20">
        <v>0</v>
      </c>
      <c r="G20" s="20">
        <v>0</v>
      </c>
      <c r="H20" s="20">
        <v>0</v>
      </c>
      <c r="I20" s="20">
        <v>0</v>
      </c>
      <c r="J20" s="20">
        <v>0</v>
      </c>
      <c r="K20" s="20">
        <v>0</v>
      </c>
      <c r="L20" s="20">
        <v>0</v>
      </c>
      <c r="M20" s="20">
        <v>0</v>
      </c>
      <c r="N20" s="20">
        <v>0</v>
      </c>
      <c r="O20" s="20">
        <v>0</v>
      </c>
      <c r="P20" s="20"/>
    </row>
    <row r="21" spans="1:17" s="210" customFormat="1" ht="22.5" customHeight="1">
      <c r="A21" s="632" t="s">
        <v>933</v>
      </c>
      <c r="B21" s="633"/>
      <c r="C21" s="633"/>
      <c r="D21" s="633"/>
      <c r="E21" s="634"/>
      <c r="F21" s="116">
        <f>SUM(F16:F20)</f>
        <v>0</v>
      </c>
      <c r="G21" s="116">
        <f t="shared" ref="G21:P21" si="0">SUM(G16:G20)</f>
        <v>0</v>
      </c>
      <c r="H21" s="116">
        <f t="shared" si="0"/>
        <v>0</v>
      </c>
      <c r="I21" s="116">
        <f t="shared" si="0"/>
        <v>0</v>
      </c>
      <c r="J21" s="116">
        <f t="shared" si="0"/>
        <v>0</v>
      </c>
      <c r="K21" s="116">
        <f t="shared" si="0"/>
        <v>0</v>
      </c>
      <c r="L21" s="116">
        <f t="shared" si="0"/>
        <v>0</v>
      </c>
      <c r="M21" s="116">
        <f t="shared" si="0"/>
        <v>0</v>
      </c>
      <c r="N21" s="116">
        <f t="shared" si="0"/>
        <v>0</v>
      </c>
      <c r="O21" s="116">
        <f t="shared" si="0"/>
        <v>0</v>
      </c>
      <c r="P21" s="116">
        <f t="shared" si="0"/>
        <v>0</v>
      </c>
    </row>
    <row r="22" spans="1:17" s="206" customFormat="1" ht="18" customHeight="1">
      <c r="A22" s="945" t="s">
        <v>645</v>
      </c>
      <c r="B22" s="946"/>
      <c r="C22" s="946"/>
      <c r="D22" s="946"/>
      <c r="E22" s="947"/>
      <c r="F22" s="945" t="s">
        <v>646</v>
      </c>
      <c r="G22" s="946"/>
      <c r="H22" s="946"/>
      <c r="I22" s="946"/>
      <c r="J22" s="946"/>
      <c r="K22" s="946"/>
      <c r="L22" s="946"/>
      <c r="M22" s="946"/>
      <c r="N22" s="946"/>
      <c r="O22" s="946"/>
      <c r="P22" s="947"/>
    </row>
    <row r="23" spans="1:17" s="210" customFormat="1" ht="24" customHeight="1">
      <c r="A23" s="964" t="s">
        <v>1057</v>
      </c>
      <c r="B23" s="965"/>
      <c r="C23" s="965"/>
      <c r="D23" s="965"/>
      <c r="E23" s="965"/>
      <c r="F23" s="20" t="str">
        <f>IF(F21&gt;11,"Yes", "No")</f>
        <v>No</v>
      </c>
      <c r="G23" s="20" t="str">
        <f t="shared" ref="G23:P23" si="1">IF(G21&gt;11,"Yes", "No")</f>
        <v>No</v>
      </c>
      <c r="H23" s="20" t="str">
        <f t="shared" si="1"/>
        <v>No</v>
      </c>
      <c r="I23" s="20" t="str">
        <f t="shared" si="1"/>
        <v>No</v>
      </c>
      <c r="J23" s="20" t="str">
        <f t="shared" si="1"/>
        <v>No</v>
      </c>
      <c r="K23" s="20" t="str">
        <f t="shared" si="1"/>
        <v>No</v>
      </c>
      <c r="L23" s="20" t="str">
        <f t="shared" si="1"/>
        <v>No</v>
      </c>
      <c r="M23" s="20" t="str">
        <f t="shared" si="1"/>
        <v>No</v>
      </c>
      <c r="N23" s="20" t="str">
        <f t="shared" si="1"/>
        <v>No</v>
      </c>
      <c r="O23" s="20" t="str">
        <f t="shared" si="1"/>
        <v>No</v>
      </c>
      <c r="P23" s="20" t="str">
        <f t="shared" si="1"/>
        <v>No</v>
      </c>
    </row>
    <row r="24" spans="1:17" s="210" customFormat="1" ht="21.75" customHeight="1">
      <c r="A24" s="966" t="s">
        <v>954</v>
      </c>
      <c r="B24" s="967"/>
      <c r="C24" s="967"/>
      <c r="D24" s="967"/>
      <c r="E24" s="967"/>
      <c r="F24" s="20" t="str">
        <f>IF(AND(F21&gt;7, F21&lt;12),"Yes", "No")</f>
        <v>No</v>
      </c>
      <c r="G24" s="20" t="str">
        <f t="shared" ref="G24:P24" si="2">IF(AND(G21&gt;7, G21&lt;12),"Yes", "No")</f>
        <v>No</v>
      </c>
      <c r="H24" s="20" t="str">
        <f t="shared" si="2"/>
        <v>No</v>
      </c>
      <c r="I24" s="20" t="str">
        <f t="shared" si="2"/>
        <v>No</v>
      </c>
      <c r="J24" s="20" t="str">
        <f t="shared" si="2"/>
        <v>No</v>
      </c>
      <c r="K24" s="20" t="str">
        <f t="shared" si="2"/>
        <v>No</v>
      </c>
      <c r="L24" s="20" t="str">
        <f t="shared" si="2"/>
        <v>No</v>
      </c>
      <c r="M24" s="20" t="str">
        <f t="shared" si="2"/>
        <v>No</v>
      </c>
      <c r="N24" s="20" t="str">
        <f t="shared" si="2"/>
        <v>No</v>
      </c>
      <c r="O24" s="20" t="str">
        <f t="shared" si="2"/>
        <v>No</v>
      </c>
      <c r="P24" s="20" t="str">
        <f t="shared" si="2"/>
        <v>No</v>
      </c>
    </row>
    <row r="25" spans="1:17" s="210" customFormat="1" ht="24" customHeight="1">
      <c r="A25" s="968" t="s">
        <v>955</v>
      </c>
      <c r="B25" s="969"/>
      <c r="C25" s="969"/>
      <c r="D25" s="969"/>
      <c r="E25" s="969"/>
      <c r="F25" s="20" t="str">
        <f>IF(AND(F21&lt;8),"Yes", "No")</f>
        <v>Yes</v>
      </c>
      <c r="G25" s="20" t="str">
        <f t="shared" ref="G25:P25" si="3">IF(AND(G21&lt;8),"Yes", "No")</f>
        <v>Yes</v>
      </c>
      <c r="H25" s="20" t="str">
        <f t="shared" si="3"/>
        <v>Yes</v>
      </c>
      <c r="I25" s="20" t="str">
        <f t="shared" si="3"/>
        <v>Yes</v>
      </c>
      <c r="J25" s="20" t="str">
        <f t="shared" si="3"/>
        <v>Yes</v>
      </c>
      <c r="K25" s="20" t="str">
        <f t="shared" si="3"/>
        <v>Yes</v>
      </c>
      <c r="L25" s="20" t="str">
        <f t="shared" si="3"/>
        <v>Yes</v>
      </c>
      <c r="M25" s="20" t="str">
        <f t="shared" si="3"/>
        <v>Yes</v>
      </c>
      <c r="N25" s="20" t="str">
        <f t="shared" si="3"/>
        <v>Yes</v>
      </c>
      <c r="O25" s="20" t="str">
        <f t="shared" si="3"/>
        <v>Yes</v>
      </c>
      <c r="P25" s="20" t="str">
        <f t="shared" si="3"/>
        <v>Yes</v>
      </c>
    </row>
    <row r="26" spans="1:17" s="206" customFormat="1" ht="19.5" customHeight="1">
      <c r="A26" s="970" t="s">
        <v>599</v>
      </c>
      <c r="B26" s="971"/>
      <c r="C26" s="971"/>
      <c r="D26" s="971"/>
      <c r="E26" s="971"/>
      <c r="F26" s="971"/>
      <c r="G26" s="971"/>
      <c r="H26" s="971"/>
      <c r="I26" s="971"/>
      <c r="J26" s="971"/>
      <c r="K26" s="971"/>
      <c r="L26" s="971"/>
      <c r="M26" s="971"/>
      <c r="N26" s="971"/>
      <c r="O26" s="971"/>
      <c r="P26" s="972"/>
    </row>
    <row r="27" spans="1:17" ht="98">
      <c r="A27" s="711"/>
      <c r="B27" s="712"/>
      <c r="C27" s="712"/>
      <c r="D27" s="712"/>
      <c r="E27" s="712"/>
      <c r="F27" s="712"/>
      <c r="G27" s="712"/>
      <c r="H27" s="712"/>
      <c r="I27" s="712"/>
      <c r="J27" s="712"/>
      <c r="K27" s="712"/>
      <c r="L27" s="712"/>
      <c r="M27" s="712"/>
      <c r="N27" s="712"/>
      <c r="O27" s="712"/>
      <c r="P27" s="713"/>
      <c r="Q27" s="205" t="s">
        <v>586</v>
      </c>
    </row>
    <row r="28" spans="1:17" s="206" customFormat="1">
      <c r="A28" s="953" t="s">
        <v>600</v>
      </c>
      <c r="B28" s="954"/>
      <c r="C28" s="954"/>
      <c r="D28" s="954"/>
      <c r="E28" s="954"/>
      <c r="F28" s="954"/>
      <c r="G28" s="954"/>
      <c r="H28" s="954"/>
      <c r="I28" s="954"/>
      <c r="J28" s="954"/>
      <c r="K28" s="954"/>
      <c r="L28" s="954"/>
      <c r="M28" s="954"/>
      <c r="N28" s="954"/>
      <c r="O28" s="954"/>
      <c r="P28" s="954"/>
    </row>
    <row r="29" spans="1:17" ht="73.5" customHeight="1">
      <c r="A29" s="973" t="s">
        <v>1058</v>
      </c>
      <c r="B29" s="974"/>
      <c r="C29" s="974"/>
      <c r="D29" s="974"/>
      <c r="E29" s="974"/>
      <c r="F29" s="974"/>
      <c r="G29" s="974"/>
      <c r="H29" s="974"/>
      <c r="I29" s="974"/>
      <c r="J29" s="974"/>
      <c r="K29" s="974"/>
      <c r="L29" s="974"/>
      <c r="M29" s="974"/>
      <c r="N29" s="974"/>
      <c r="O29" s="974"/>
      <c r="P29" s="975"/>
    </row>
    <row r="30" spans="1:17" ht="26.25" customHeight="1">
      <c r="A30" s="662" t="s">
        <v>1046</v>
      </c>
      <c r="B30" s="663"/>
      <c r="C30" s="663"/>
      <c r="D30" s="663"/>
      <c r="E30" s="663"/>
      <c r="F30" s="663"/>
      <c r="G30" s="663"/>
      <c r="H30" s="663"/>
      <c r="I30" s="663"/>
      <c r="J30" s="160"/>
      <c r="K30" s="160"/>
      <c r="L30" s="160"/>
      <c r="M30" s="160"/>
      <c r="N30" s="160"/>
      <c r="O30" s="160"/>
      <c r="P30" s="246"/>
    </row>
    <row r="31" spans="1:17" ht="17.25" customHeight="1">
      <c r="A31" s="976" t="s">
        <v>1047</v>
      </c>
      <c r="B31" s="977"/>
      <c r="C31" s="977"/>
      <c r="D31" s="977"/>
      <c r="E31" s="977"/>
      <c r="F31" s="977"/>
      <c r="G31" s="977"/>
      <c r="H31" s="977"/>
      <c r="I31" s="977"/>
      <c r="J31" s="977"/>
      <c r="K31" s="977"/>
      <c r="L31" s="977"/>
      <c r="M31" s="977"/>
      <c r="N31" s="977"/>
      <c r="O31" s="977"/>
      <c r="P31" s="978"/>
    </row>
    <row r="32" spans="1:17">
      <c r="A32" s="512" t="s">
        <v>650</v>
      </c>
      <c r="B32" s="513"/>
      <c r="C32" s="513"/>
      <c r="D32" s="125"/>
      <c r="E32" s="125"/>
      <c r="F32" s="125"/>
      <c r="G32" s="125"/>
      <c r="H32" s="125"/>
      <c r="I32" s="125"/>
      <c r="J32" s="125"/>
      <c r="K32" s="125"/>
      <c r="L32" s="125"/>
      <c r="M32" s="125"/>
      <c r="N32" s="125"/>
      <c r="O32" s="125"/>
      <c r="P32" s="126"/>
    </row>
    <row r="33" spans="1:16">
      <c r="A33" s="979" t="s">
        <v>694</v>
      </c>
      <c r="B33" s="980"/>
      <c r="C33" s="980"/>
      <c r="D33" s="980"/>
      <c r="E33" s="980"/>
      <c r="F33" s="980"/>
      <c r="G33" s="980"/>
      <c r="H33" s="980"/>
      <c r="I33" s="980"/>
      <c r="J33" s="980"/>
      <c r="K33" s="980"/>
      <c r="L33" s="980"/>
      <c r="M33" s="980"/>
      <c r="N33" s="980"/>
      <c r="O33" s="980"/>
      <c r="P33" s="981"/>
    </row>
    <row r="34" spans="1:16" ht="16.5" customHeight="1">
      <c r="A34" s="658" t="s">
        <v>652</v>
      </c>
      <c r="B34" s="658"/>
      <c r="C34" s="658"/>
      <c r="D34" s="658"/>
      <c r="E34" s="125"/>
      <c r="F34" s="125"/>
      <c r="G34" s="125"/>
      <c r="H34" s="125"/>
      <c r="I34" s="125"/>
      <c r="J34" s="125"/>
      <c r="K34" s="125"/>
      <c r="L34" s="125"/>
      <c r="M34" s="125"/>
      <c r="N34" s="125"/>
      <c r="O34" s="125"/>
      <c r="P34" s="126"/>
    </row>
    <row r="35" spans="1:16" ht="16.5" customHeight="1">
      <c r="A35" s="979" t="s">
        <v>695</v>
      </c>
      <c r="B35" s="980"/>
      <c r="C35" s="980"/>
      <c r="D35" s="980"/>
      <c r="E35" s="980"/>
      <c r="F35" s="980"/>
      <c r="G35" s="980"/>
      <c r="H35" s="980"/>
      <c r="I35" s="980"/>
      <c r="J35" s="980"/>
      <c r="K35" s="980"/>
      <c r="L35" s="980"/>
      <c r="M35" s="980"/>
      <c r="N35" s="980"/>
      <c r="O35" s="980"/>
      <c r="P35" s="981"/>
    </row>
    <row r="36" spans="1:16" ht="18.75" customHeight="1">
      <c r="A36" s="658" t="s">
        <v>653</v>
      </c>
      <c r="B36" s="658"/>
      <c r="C36" s="658"/>
      <c r="D36" s="658"/>
      <c r="E36" s="111"/>
      <c r="F36" s="125"/>
      <c r="G36" s="125"/>
      <c r="H36" s="125"/>
      <c r="I36" s="125"/>
      <c r="J36" s="125"/>
      <c r="K36" s="125"/>
      <c r="L36" s="125"/>
      <c r="M36" s="125"/>
      <c r="N36" s="125"/>
      <c r="O36" s="125"/>
      <c r="P36" s="126"/>
    </row>
    <row r="37" spans="1:16" ht="203.25" customHeight="1">
      <c r="A37" s="984" t="s">
        <v>1059</v>
      </c>
      <c r="B37" s="985"/>
      <c r="C37" s="985"/>
      <c r="D37" s="985"/>
      <c r="E37" s="985"/>
      <c r="F37" s="985"/>
      <c r="G37" s="985"/>
      <c r="H37" s="985"/>
      <c r="I37" s="985"/>
      <c r="J37" s="985"/>
      <c r="K37" s="985"/>
      <c r="L37" s="985"/>
      <c r="M37" s="985"/>
      <c r="N37" s="985"/>
      <c r="O37" s="985"/>
      <c r="P37" s="986"/>
    </row>
    <row r="38" spans="1:16">
      <c r="A38" s="663" t="s">
        <v>654</v>
      </c>
      <c r="B38" s="663"/>
      <c r="C38" s="663"/>
      <c r="D38" s="663"/>
      <c r="E38" s="663"/>
      <c r="F38" s="663"/>
      <c r="G38" s="663"/>
      <c r="H38" s="663"/>
      <c r="I38" s="125"/>
      <c r="J38" s="125"/>
      <c r="K38" s="125"/>
      <c r="L38" s="125"/>
      <c r="M38" s="125"/>
      <c r="N38" s="125"/>
      <c r="O38" s="125"/>
      <c r="P38" s="126"/>
    </row>
    <row r="39" spans="1:16" ht="43.5" customHeight="1">
      <c r="A39" s="984" t="s">
        <v>1048</v>
      </c>
      <c r="B39" s="985"/>
      <c r="C39" s="985"/>
      <c r="D39" s="985"/>
      <c r="E39" s="985"/>
      <c r="F39" s="985"/>
      <c r="G39" s="985"/>
      <c r="H39" s="985"/>
      <c r="I39" s="985"/>
      <c r="J39" s="985"/>
      <c r="K39" s="985"/>
      <c r="L39" s="985"/>
      <c r="M39" s="985"/>
      <c r="N39" s="985"/>
      <c r="O39" s="985"/>
      <c r="P39" s="986"/>
    </row>
    <row r="40" spans="1:16">
      <c r="A40" s="982" t="s">
        <v>655</v>
      </c>
      <c r="B40" s="983"/>
      <c r="C40" s="983"/>
      <c r="D40" s="983"/>
      <c r="E40" s="983"/>
      <c r="F40" s="125"/>
      <c r="G40" s="125"/>
      <c r="H40" s="125"/>
      <c r="I40" s="125"/>
      <c r="J40" s="125"/>
      <c r="K40" s="125"/>
      <c r="L40" s="125"/>
      <c r="M40" s="125"/>
      <c r="N40" s="125"/>
      <c r="O40" s="125"/>
      <c r="P40" s="126"/>
    </row>
    <row r="41" spans="1:16" ht="17.25" customHeight="1">
      <c r="A41" s="247"/>
      <c r="B41" s="248"/>
      <c r="C41" s="248"/>
      <c r="D41" s="248"/>
      <c r="E41" s="248"/>
      <c r="F41" s="248"/>
      <c r="G41" s="248"/>
      <c r="H41" s="248"/>
      <c r="I41" s="248"/>
      <c r="J41" s="248"/>
      <c r="K41" s="248"/>
      <c r="L41" s="248"/>
      <c r="M41" s="248"/>
      <c r="N41" s="248"/>
      <c r="O41" s="248"/>
      <c r="P41" s="249"/>
    </row>
    <row r="42" spans="1:16">
      <c r="A42" s="125"/>
      <c r="B42" s="125"/>
      <c r="C42" s="125"/>
      <c r="D42" s="125"/>
      <c r="E42" s="125"/>
      <c r="F42" s="125"/>
      <c r="G42" s="125"/>
      <c r="H42" s="125"/>
      <c r="I42" s="125"/>
      <c r="J42" s="125"/>
      <c r="K42" s="125"/>
      <c r="L42" s="125"/>
      <c r="M42" s="125"/>
      <c r="N42" s="125"/>
      <c r="O42" s="125"/>
      <c r="P42" s="125"/>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9" activePane="bottomLeft" state="frozen"/>
      <selection activeCell="A12" sqref="A12"/>
      <selection pane="bottomLeft" activeCell="D11" sqref="D11"/>
    </sheetView>
  </sheetViews>
  <sheetFormatPr defaultColWidth="8.7265625" defaultRowHeight="14"/>
  <cols>
    <col min="1" max="1" width="3.1796875" style="256" customWidth="1"/>
    <col min="2" max="2" width="29.81640625" style="256" customWidth="1"/>
    <col min="3" max="3" width="40.7265625" style="256" customWidth="1"/>
    <col min="4" max="4" width="7" style="256" customWidth="1"/>
    <col min="5" max="5" width="7.54296875" style="256" customWidth="1"/>
    <col min="6" max="6" width="7.1796875" style="256" customWidth="1"/>
    <col min="7" max="7" width="7.54296875" style="256" customWidth="1"/>
    <col min="8" max="9" width="7.26953125" style="256" customWidth="1"/>
    <col min="10" max="10" width="6.7265625" style="256" customWidth="1"/>
    <col min="11" max="11" width="7.26953125" style="256" customWidth="1"/>
    <col min="12" max="12" width="6.7265625" style="256" customWidth="1"/>
    <col min="13" max="13" width="8.54296875" style="256" customWidth="1"/>
    <col min="14" max="14" width="13.453125" style="256" customWidth="1"/>
    <col min="15" max="15" width="36" style="256" customWidth="1"/>
    <col min="16" max="16384" width="8.7265625" style="256"/>
  </cols>
  <sheetData>
    <row r="1" spans="1:15" s="254" customFormat="1" ht="19.5" customHeight="1">
      <c r="A1" s="987" t="s">
        <v>1060</v>
      </c>
      <c r="B1" s="988"/>
      <c r="C1" s="988"/>
      <c r="D1" s="988"/>
      <c r="E1" s="988"/>
      <c r="F1" s="988"/>
      <c r="G1" s="988"/>
      <c r="H1" s="988"/>
      <c r="I1" s="988"/>
      <c r="J1" s="988"/>
      <c r="K1" s="988"/>
      <c r="L1" s="988"/>
      <c r="M1" s="988"/>
      <c r="N1" s="989"/>
      <c r="O1" s="61" t="s">
        <v>557</v>
      </c>
    </row>
    <row r="2" spans="1:15" s="255" customFormat="1">
      <c r="A2" s="990" t="s">
        <v>851</v>
      </c>
      <c r="B2" s="991"/>
      <c r="C2" s="991"/>
      <c r="D2" s="991"/>
      <c r="E2" s="991"/>
      <c r="F2" s="991"/>
      <c r="G2" s="991"/>
      <c r="H2" s="991"/>
      <c r="I2" s="991"/>
      <c r="J2" s="991"/>
      <c r="K2" s="991"/>
      <c r="L2" s="991"/>
      <c r="M2" s="991"/>
      <c r="N2" s="992"/>
    </row>
    <row r="3" spans="1:15" ht="105.75" customHeight="1">
      <c r="A3" s="993" t="s">
        <v>1061</v>
      </c>
      <c r="B3" s="994"/>
      <c r="C3" s="994"/>
      <c r="D3" s="994"/>
      <c r="E3" s="994"/>
      <c r="F3" s="994"/>
      <c r="G3" s="994"/>
      <c r="H3" s="994"/>
      <c r="I3" s="994"/>
      <c r="J3" s="994"/>
      <c r="K3" s="994"/>
      <c r="L3" s="994"/>
      <c r="M3" s="994"/>
      <c r="N3" s="995"/>
    </row>
    <row r="4" spans="1:15" s="255" customFormat="1" ht="15.75" customHeight="1">
      <c r="A4" s="990" t="s">
        <v>560</v>
      </c>
      <c r="B4" s="991"/>
      <c r="C4" s="991"/>
      <c r="D4" s="991"/>
      <c r="E4" s="991"/>
      <c r="F4" s="991"/>
      <c r="G4" s="991"/>
      <c r="H4" s="991"/>
      <c r="I4" s="991"/>
      <c r="J4" s="991"/>
      <c r="K4" s="991"/>
      <c r="L4" s="991"/>
      <c r="M4" s="991"/>
      <c r="N4" s="992"/>
    </row>
    <row r="5" spans="1:15" ht="70">
      <c r="A5" s="1006"/>
      <c r="B5" s="1007"/>
      <c r="C5" s="1007"/>
      <c r="D5" s="1007"/>
      <c r="E5" s="1007"/>
      <c r="F5" s="1007"/>
      <c r="G5" s="1007"/>
      <c r="H5" s="1007"/>
      <c r="I5" s="1007"/>
      <c r="J5" s="1007"/>
      <c r="K5" s="1007"/>
      <c r="L5" s="1007"/>
      <c r="M5" s="1007"/>
      <c r="N5" s="1008"/>
      <c r="O5" s="302" t="s">
        <v>555</v>
      </c>
    </row>
    <row r="6" spans="1:15" s="257" customFormat="1" ht="19.5" customHeight="1">
      <c r="A6" s="996" t="s">
        <v>1062</v>
      </c>
      <c r="B6" s="997"/>
      <c r="C6" s="730" t="s">
        <v>1063</v>
      </c>
      <c r="D6" s="730"/>
      <c r="E6" s="730"/>
      <c r="F6" s="730"/>
      <c r="G6" s="730"/>
      <c r="H6" s="730"/>
      <c r="I6" s="730"/>
      <c r="J6" s="730"/>
      <c r="K6" s="730"/>
      <c r="L6" s="730"/>
      <c r="M6" s="42"/>
      <c r="N6" s="43"/>
    </row>
    <row r="7" spans="1:15" s="254" customFormat="1" ht="20.5" customHeight="1">
      <c r="A7" s="998" t="s">
        <v>1064</v>
      </c>
      <c r="B7" s="999"/>
      <c r="C7" s="143" t="s">
        <v>725</v>
      </c>
      <c r="D7" s="40"/>
      <c r="E7" s="40"/>
      <c r="F7" s="40"/>
      <c r="G7" s="40"/>
      <c r="H7" s="40"/>
      <c r="I7" s="40"/>
      <c r="J7" s="40"/>
      <c r="K7" s="40"/>
      <c r="L7" s="40"/>
      <c r="M7" s="40"/>
      <c r="N7" s="41"/>
    </row>
    <row r="8" spans="1:15" ht="51" customHeight="1">
      <c r="A8" s="1012" t="s">
        <v>601</v>
      </c>
      <c r="B8" s="1013"/>
      <c r="C8" s="1014"/>
      <c r="D8" s="959" t="s">
        <v>562</v>
      </c>
      <c r="E8" s="484"/>
      <c r="F8" s="484"/>
      <c r="G8" s="799"/>
      <c r="H8" s="799"/>
      <c r="I8" s="799"/>
      <c r="J8" s="799"/>
      <c r="K8" s="799"/>
      <c r="L8" s="799"/>
      <c r="M8" s="799"/>
      <c r="N8" s="799"/>
    </row>
    <row r="9" spans="1:15" ht="48" customHeight="1">
      <c r="A9" s="484"/>
      <c r="B9" s="485"/>
      <c r="C9" s="1015"/>
      <c r="D9" s="488" t="s">
        <v>564</v>
      </c>
      <c r="E9" s="488"/>
      <c r="F9" s="488"/>
      <c r="G9" s="804"/>
      <c r="H9" s="804"/>
      <c r="I9" s="804"/>
      <c r="J9" s="804"/>
      <c r="K9" s="804"/>
      <c r="L9" s="804"/>
      <c r="M9" s="804"/>
      <c r="N9" s="804"/>
    </row>
    <row r="10" spans="1:15" ht="17.25" customHeight="1">
      <c r="A10" s="488" t="s">
        <v>563</v>
      </c>
      <c r="B10" s="488"/>
      <c r="C10" s="1016"/>
      <c r="D10" s="496" t="s">
        <v>566</v>
      </c>
      <c r="E10" s="497"/>
      <c r="F10" s="497"/>
      <c r="G10" s="497"/>
      <c r="H10" s="497"/>
      <c r="I10" s="497"/>
      <c r="J10" s="497"/>
      <c r="K10" s="497"/>
      <c r="L10" s="497"/>
      <c r="M10" s="498"/>
      <c r="N10" s="1009"/>
    </row>
    <row r="11" spans="1:15" ht="52.5" customHeight="1">
      <c r="A11" s="488"/>
      <c r="B11" s="488"/>
      <c r="C11" s="1016"/>
      <c r="D11" s="11"/>
      <c r="E11" s="11"/>
      <c r="F11" s="11"/>
      <c r="G11" s="11"/>
      <c r="H11" s="11"/>
      <c r="I11" s="11"/>
      <c r="J11" s="11"/>
      <c r="K11" s="11"/>
      <c r="L11" s="11"/>
      <c r="M11" s="11"/>
      <c r="N11" s="1010"/>
    </row>
    <row r="12" spans="1:15" ht="18" customHeight="1">
      <c r="A12" s="488"/>
      <c r="B12" s="488"/>
      <c r="C12" s="1016"/>
      <c r="D12" s="496" t="s">
        <v>565</v>
      </c>
      <c r="E12" s="497"/>
      <c r="F12" s="497"/>
      <c r="G12" s="497"/>
      <c r="H12" s="497"/>
      <c r="I12" s="497"/>
      <c r="J12" s="497"/>
      <c r="K12" s="497"/>
      <c r="L12" s="497"/>
      <c r="M12" s="498"/>
      <c r="N12" s="1010"/>
    </row>
    <row r="13" spans="1:15" ht="49.5" customHeight="1">
      <c r="A13" s="1017" t="s">
        <v>567</v>
      </c>
      <c r="B13" s="1018"/>
      <c r="C13" s="1019"/>
      <c r="D13" s="11"/>
      <c r="E13" s="11"/>
      <c r="F13" s="11"/>
      <c r="G13" s="11"/>
      <c r="H13" s="11"/>
      <c r="I13" s="11"/>
      <c r="J13" s="11"/>
      <c r="K13" s="11"/>
      <c r="L13" s="11"/>
      <c r="M13" s="11"/>
      <c r="N13" s="1011"/>
    </row>
    <row r="14" spans="1:15" s="255" customFormat="1" ht="44.25" customHeight="1">
      <c r="A14" s="1020"/>
      <c r="B14" s="1021"/>
      <c r="C14" s="1022"/>
      <c r="D14" s="473" t="s">
        <v>568</v>
      </c>
      <c r="E14" s="474"/>
      <c r="F14" s="474"/>
      <c r="G14" s="474"/>
      <c r="H14" s="474"/>
      <c r="I14" s="474"/>
      <c r="J14" s="474"/>
      <c r="K14" s="474"/>
      <c r="L14" s="474"/>
      <c r="M14" s="475"/>
      <c r="N14" s="124" t="s">
        <v>569</v>
      </c>
    </row>
    <row r="15" spans="1:15" s="254" customFormat="1" ht="137.25" customHeight="1">
      <c r="A15" s="258" t="s">
        <v>570</v>
      </c>
      <c r="B15" s="1000" t="s">
        <v>1065</v>
      </c>
      <c r="C15" s="1001"/>
      <c r="D15" s="263">
        <v>0</v>
      </c>
      <c r="E15" s="263">
        <v>0</v>
      </c>
      <c r="F15" s="263">
        <v>0</v>
      </c>
      <c r="G15" s="263">
        <v>0</v>
      </c>
      <c r="H15" s="263">
        <v>0</v>
      </c>
      <c r="I15" s="263">
        <v>0</v>
      </c>
      <c r="J15" s="263">
        <v>0</v>
      </c>
      <c r="K15" s="263">
        <v>0</v>
      </c>
      <c r="L15" s="263">
        <v>0</v>
      </c>
      <c r="M15" s="263">
        <v>0</v>
      </c>
      <c r="N15" s="263"/>
      <c r="O15" s="303" t="s">
        <v>1072</v>
      </c>
    </row>
    <row r="16" spans="1:15" s="254" customFormat="1" ht="72.75" customHeight="1">
      <c r="A16" s="258" t="s">
        <v>572</v>
      </c>
      <c r="B16" s="1000" t="s">
        <v>1066</v>
      </c>
      <c r="C16" s="1001"/>
      <c r="D16" s="263">
        <v>0</v>
      </c>
      <c r="E16" s="263">
        <v>0</v>
      </c>
      <c r="F16" s="263">
        <v>0</v>
      </c>
      <c r="G16" s="263">
        <v>0</v>
      </c>
      <c r="H16" s="263">
        <v>0</v>
      </c>
      <c r="I16" s="263">
        <v>0</v>
      </c>
      <c r="J16" s="263">
        <v>0</v>
      </c>
      <c r="K16" s="263">
        <v>0</v>
      </c>
      <c r="L16" s="263">
        <v>0</v>
      </c>
      <c r="M16" s="263">
        <v>0</v>
      </c>
      <c r="N16" s="263"/>
      <c r="O16" s="303" t="s">
        <v>555</v>
      </c>
    </row>
    <row r="17" spans="1:15" s="254" customFormat="1" ht="70">
      <c r="A17" s="258" t="s">
        <v>575</v>
      </c>
      <c r="B17" s="1000" t="s">
        <v>1067</v>
      </c>
      <c r="C17" s="1001"/>
      <c r="D17" s="263">
        <v>0</v>
      </c>
      <c r="E17" s="263">
        <v>0</v>
      </c>
      <c r="F17" s="263">
        <v>0</v>
      </c>
      <c r="G17" s="263">
        <v>0</v>
      </c>
      <c r="H17" s="263">
        <v>0</v>
      </c>
      <c r="I17" s="263">
        <v>0</v>
      </c>
      <c r="J17" s="263">
        <v>0</v>
      </c>
      <c r="K17" s="263">
        <v>0</v>
      </c>
      <c r="L17" s="263">
        <v>0</v>
      </c>
      <c r="M17" s="263">
        <v>0</v>
      </c>
      <c r="N17" s="263"/>
      <c r="O17" s="303" t="s">
        <v>555</v>
      </c>
    </row>
    <row r="18" spans="1:15" s="254" customFormat="1" ht="70">
      <c r="A18" s="258" t="s">
        <v>577</v>
      </c>
      <c r="B18" s="1000" t="s">
        <v>1068</v>
      </c>
      <c r="C18" s="1001"/>
      <c r="D18" s="263">
        <v>0</v>
      </c>
      <c r="E18" s="263">
        <v>0</v>
      </c>
      <c r="F18" s="263">
        <v>0</v>
      </c>
      <c r="G18" s="263">
        <v>0</v>
      </c>
      <c r="H18" s="263">
        <v>0</v>
      </c>
      <c r="I18" s="263">
        <v>0</v>
      </c>
      <c r="J18" s="263">
        <v>0</v>
      </c>
      <c r="K18" s="263">
        <v>0</v>
      </c>
      <c r="L18" s="263">
        <v>0</v>
      </c>
      <c r="M18" s="263">
        <v>0</v>
      </c>
      <c r="N18" s="263"/>
      <c r="O18" s="303" t="s">
        <v>555</v>
      </c>
    </row>
    <row r="19" spans="1:15" s="254" customFormat="1" ht="70">
      <c r="A19" s="258" t="s">
        <v>579</v>
      </c>
      <c r="B19" s="1000" t="s">
        <v>1069</v>
      </c>
      <c r="C19" s="1001"/>
      <c r="D19" s="263">
        <v>0</v>
      </c>
      <c r="E19" s="263">
        <v>0</v>
      </c>
      <c r="F19" s="263">
        <v>0</v>
      </c>
      <c r="G19" s="263">
        <v>0</v>
      </c>
      <c r="H19" s="263">
        <v>0</v>
      </c>
      <c r="I19" s="263">
        <v>0</v>
      </c>
      <c r="J19" s="263">
        <v>0</v>
      </c>
      <c r="K19" s="263">
        <v>0</v>
      </c>
      <c r="L19" s="263">
        <v>0</v>
      </c>
      <c r="M19" s="263">
        <v>0</v>
      </c>
      <c r="N19" s="263"/>
      <c r="O19" s="303" t="s">
        <v>555</v>
      </c>
    </row>
    <row r="20" spans="1:15" s="255" customFormat="1" ht="22.5" customHeight="1">
      <c r="A20" s="1023" t="s">
        <v>590</v>
      </c>
      <c r="B20" s="1023"/>
      <c r="C20" s="1023"/>
      <c r="D20" s="307">
        <f>SUM(D15:D19)</f>
        <v>0</v>
      </c>
      <c r="E20" s="307">
        <f t="shared" ref="E20:M20" si="0">SUM(E15:E19)</f>
        <v>0</v>
      </c>
      <c r="F20" s="307">
        <f t="shared" si="0"/>
        <v>0</v>
      </c>
      <c r="G20" s="307">
        <f t="shared" si="0"/>
        <v>0</v>
      </c>
      <c r="H20" s="307">
        <f t="shared" si="0"/>
        <v>0</v>
      </c>
      <c r="I20" s="307">
        <f t="shared" si="0"/>
        <v>0</v>
      </c>
      <c r="J20" s="307">
        <f t="shared" si="0"/>
        <v>0</v>
      </c>
      <c r="K20" s="307">
        <f t="shared" si="0"/>
        <v>0</v>
      </c>
      <c r="L20" s="307">
        <f t="shared" si="0"/>
        <v>0</v>
      </c>
      <c r="M20" s="307">
        <f t="shared" si="0"/>
        <v>0</v>
      </c>
      <c r="N20" s="263"/>
    </row>
    <row r="21" spans="1:15" s="255" customFormat="1" ht="30" customHeight="1">
      <c r="A21" s="1002" t="s">
        <v>993</v>
      </c>
      <c r="B21" s="1003"/>
      <c r="C21" s="259" t="s">
        <v>592</v>
      </c>
      <c r="D21" s="1024" t="s">
        <v>605</v>
      </c>
      <c r="E21" s="1025"/>
      <c r="F21" s="1025"/>
      <c r="G21" s="1025"/>
      <c r="H21" s="1025"/>
      <c r="I21" s="1025"/>
      <c r="J21" s="1025"/>
      <c r="K21" s="1025"/>
      <c r="L21" s="1025"/>
      <c r="M21" s="1026"/>
      <c r="N21" s="260"/>
    </row>
    <row r="22" spans="1:15" s="254" customFormat="1" ht="21" customHeight="1">
      <c r="A22" s="1004" t="s">
        <v>748</v>
      </c>
      <c r="B22" s="1005"/>
      <c r="C22" s="258" t="s">
        <v>594</v>
      </c>
      <c r="D22" s="263" t="str">
        <f>IF(D20&gt;4,"Yes", "No")</f>
        <v>No</v>
      </c>
      <c r="E22" s="263" t="str">
        <f t="shared" ref="E22:M22" si="1">IF(E20&gt;4,"Yes", "No")</f>
        <v>No</v>
      </c>
      <c r="F22" s="263" t="str">
        <f t="shared" si="1"/>
        <v>No</v>
      </c>
      <c r="G22" s="263" t="str">
        <f t="shared" si="1"/>
        <v>No</v>
      </c>
      <c r="H22" s="263" t="str">
        <f t="shared" si="1"/>
        <v>No</v>
      </c>
      <c r="I22" s="263" t="str">
        <f t="shared" si="1"/>
        <v>No</v>
      </c>
      <c r="J22" s="263" t="str">
        <f t="shared" si="1"/>
        <v>No</v>
      </c>
      <c r="K22" s="263" t="str">
        <f t="shared" si="1"/>
        <v>No</v>
      </c>
      <c r="L22" s="263" t="str">
        <f t="shared" si="1"/>
        <v>No</v>
      </c>
      <c r="M22" s="263" t="str">
        <f t="shared" si="1"/>
        <v>No</v>
      </c>
      <c r="N22" s="261"/>
    </row>
    <row r="23" spans="1:15" s="254" customFormat="1" ht="23.25" customHeight="1">
      <c r="A23" s="1004" t="s">
        <v>749</v>
      </c>
      <c r="B23" s="1005"/>
      <c r="C23" s="258" t="s">
        <v>596</v>
      </c>
      <c r="D23" s="263" t="str">
        <f>IF(AND(D20&gt;2, D20&lt;5),"Yes", "No")</f>
        <v>No</v>
      </c>
      <c r="E23" s="263" t="str">
        <f t="shared" ref="E23:M23" si="2">IF(AND(E20&gt;2, E20&lt;5),"Yes", "No")</f>
        <v>No</v>
      </c>
      <c r="F23" s="263" t="str">
        <f t="shared" si="2"/>
        <v>No</v>
      </c>
      <c r="G23" s="263" t="str">
        <f t="shared" si="2"/>
        <v>No</v>
      </c>
      <c r="H23" s="263" t="str">
        <f t="shared" si="2"/>
        <v>No</v>
      </c>
      <c r="I23" s="263" t="str">
        <f t="shared" si="2"/>
        <v>No</v>
      </c>
      <c r="J23" s="263" t="str">
        <f t="shared" si="2"/>
        <v>No</v>
      </c>
      <c r="K23" s="263" t="str">
        <f t="shared" si="2"/>
        <v>No</v>
      </c>
      <c r="L23" s="263" t="str">
        <f t="shared" si="2"/>
        <v>No</v>
      </c>
      <c r="M23" s="263" t="str">
        <f t="shared" si="2"/>
        <v>No</v>
      </c>
      <c r="N23" s="261"/>
    </row>
    <row r="24" spans="1:15" s="254" customFormat="1" ht="19.5" customHeight="1">
      <c r="A24" s="1004" t="s">
        <v>750</v>
      </c>
      <c r="B24" s="1005"/>
      <c r="C24" s="258" t="s">
        <v>598</v>
      </c>
      <c r="D24" s="263" t="str">
        <f>IF(D20&lt;3,"Yes", "No")</f>
        <v>Yes</v>
      </c>
      <c r="E24" s="263" t="str">
        <f t="shared" ref="E24:M24" si="3">IF(E20&lt;3,"Yes", "No")</f>
        <v>Yes</v>
      </c>
      <c r="F24" s="263" t="str">
        <f t="shared" si="3"/>
        <v>Yes</v>
      </c>
      <c r="G24" s="263" t="str">
        <f t="shared" si="3"/>
        <v>Yes</v>
      </c>
      <c r="H24" s="263" t="str">
        <f t="shared" si="3"/>
        <v>Yes</v>
      </c>
      <c r="I24" s="263" t="str">
        <f t="shared" si="3"/>
        <v>Yes</v>
      </c>
      <c r="J24" s="263" t="str">
        <f t="shared" si="3"/>
        <v>Yes</v>
      </c>
      <c r="K24" s="263" t="str">
        <f t="shared" si="3"/>
        <v>Yes</v>
      </c>
      <c r="L24" s="263" t="str">
        <f t="shared" si="3"/>
        <v>Yes</v>
      </c>
      <c r="M24" s="263" t="str">
        <f t="shared" si="3"/>
        <v>Yes</v>
      </c>
      <c r="N24" s="262"/>
    </row>
    <row r="25" spans="1:15" s="255" customFormat="1" ht="16" customHeight="1">
      <c r="A25" s="1027" t="s">
        <v>599</v>
      </c>
      <c r="B25" s="1028"/>
      <c r="C25" s="1028"/>
      <c r="D25" s="1028"/>
      <c r="E25" s="1028"/>
      <c r="F25" s="1028"/>
      <c r="G25" s="1028"/>
      <c r="H25" s="1028"/>
      <c r="I25" s="1028"/>
      <c r="J25" s="1028"/>
      <c r="K25" s="1028"/>
      <c r="L25" s="1028"/>
      <c r="M25" s="1028"/>
      <c r="N25" s="1029"/>
    </row>
    <row r="26" spans="1:15" ht="84">
      <c r="A26" s="1030"/>
      <c r="B26" s="1031"/>
      <c r="C26" s="1031"/>
      <c r="D26" s="1031"/>
      <c r="E26" s="1031"/>
      <c r="F26" s="1031"/>
      <c r="G26" s="1031"/>
      <c r="H26" s="1031"/>
      <c r="I26" s="1031"/>
      <c r="J26" s="1031"/>
      <c r="K26" s="1031"/>
      <c r="L26" s="1031"/>
      <c r="M26" s="1031"/>
      <c r="N26" s="1032"/>
      <c r="O26" s="302" t="s">
        <v>574</v>
      </c>
    </row>
    <row r="27" spans="1:15" s="255" customFormat="1" ht="15.65" customHeight="1">
      <c r="A27" s="1017" t="s">
        <v>600</v>
      </c>
      <c r="B27" s="1018"/>
      <c r="C27" s="1018"/>
      <c r="D27" s="1018"/>
      <c r="E27" s="1018"/>
      <c r="F27" s="1018"/>
      <c r="G27" s="1018"/>
      <c r="H27" s="1018"/>
      <c r="I27" s="1018"/>
      <c r="J27" s="1018"/>
      <c r="K27" s="1018"/>
      <c r="L27" s="1018"/>
      <c r="M27" s="1018"/>
      <c r="N27" s="1018"/>
    </row>
    <row r="28" spans="1:15" s="254" customFormat="1" ht="100.5" customHeight="1">
      <c r="A28" s="664" t="s">
        <v>1070</v>
      </c>
      <c r="B28" s="665"/>
      <c r="C28" s="665"/>
      <c r="D28" s="665"/>
      <c r="E28" s="665"/>
      <c r="F28" s="665"/>
      <c r="G28" s="665"/>
      <c r="H28" s="665"/>
      <c r="I28" s="665"/>
      <c r="J28" s="665"/>
      <c r="K28" s="665"/>
      <c r="L28" s="665"/>
      <c r="M28" s="665"/>
      <c r="N28" s="666"/>
    </row>
    <row r="29" spans="1:15" ht="16.5" customHeight="1">
      <c r="A29" s="512" t="s">
        <v>838</v>
      </c>
      <c r="B29" s="513"/>
      <c r="C29" s="513"/>
      <c r="D29" s="513"/>
      <c r="E29" s="513"/>
      <c r="F29" s="513"/>
      <c r="G29" s="264" t="s">
        <v>839</v>
      </c>
      <c r="H29" s="111"/>
      <c r="I29" s="111"/>
      <c r="J29" s="111"/>
      <c r="K29" s="111"/>
      <c r="L29" s="111"/>
      <c r="M29" s="111"/>
      <c r="N29" s="112"/>
    </row>
    <row r="30" spans="1:15" ht="16.5" customHeight="1">
      <c r="A30" s="512" t="s">
        <v>840</v>
      </c>
      <c r="B30" s="513"/>
      <c r="C30" s="513"/>
      <c r="D30" s="513"/>
      <c r="E30" s="513"/>
      <c r="F30" s="513"/>
      <c r="G30" s="513"/>
      <c r="H30" s="114"/>
      <c r="I30" s="114"/>
      <c r="J30" s="114"/>
      <c r="K30" s="114"/>
      <c r="L30" s="114"/>
      <c r="M30" s="114"/>
      <c r="N30" s="115"/>
    </row>
    <row r="31" spans="1:15" ht="141.75" customHeight="1">
      <c r="A31" s="537" t="s">
        <v>1071</v>
      </c>
      <c r="B31" s="656"/>
      <c r="C31" s="656"/>
      <c r="D31" s="656"/>
      <c r="E31" s="656"/>
      <c r="F31" s="656"/>
      <c r="G31" s="656"/>
      <c r="H31" s="656"/>
      <c r="I31" s="656"/>
      <c r="J31" s="656"/>
      <c r="K31" s="656"/>
      <c r="L31" s="656"/>
      <c r="M31" s="656"/>
      <c r="N31" s="657"/>
    </row>
    <row r="32" spans="1:15">
      <c r="A32" s="114"/>
      <c r="B32" s="114"/>
      <c r="C32" s="114"/>
      <c r="D32" s="114"/>
      <c r="E32" s="114"/>
      <c r="F32" s="114"/>
      <c r="G32" s="114"/>
      <c r="H32" s="114"/>
      <c r="I32" s="114"/>
      <c r="J32" s="114"/>
      <c r="K32" s="114"/>
      <c r="L32" s="114"/>
      <c r="M32" s="114"/>
      <c r="N32" s="114"/>
    </row>
    <row r="33" spans="1:14">
      <c r="A33" s="114"/>
      <c r="B33" s="114"/>
      <c r="C33" s="114"/>
      <c r="D33" s="114"/>
      <c r="E33" s="114"/>
      <c r="F33" s="114"/>
      <c r="G33" s="114"/>
      <c r="H33" s="114"/>
      <c r="I33" s="114"/>
      <c r="J33" s="114"/>
      <c r="K33" s="114"/>
      <c r="L33" s="114"/>
      <c r="M33" s="114"/>
      <c r="N33" s="114"/>
    </row>
    <row r="34" spans="1:14">
      <c r="A34" s="114"/>
      <c r="B34" s="114"/>
      <c r="C34" s="114"/>
      <c r="D34" s="114"/>
      <c r="E34" s="114"/>
      <c r="F34" s="114"/>
      <c r="G34" s="114"/>
      <c r="H34" s="114"/>
      <c r="I34" s="114"/>
      <c r="J34" s="114"/>
      <c r="K34" s="114"/>
      <c r="L34" s="114"/>
      <c r="M34" s="114"/>
      <c r="N34" s="114"/>
    </row>
    <row r="35" spans="1:14">
      <c r="A35" s="114"/>
      <c r="B35" s="114"/>
      <c r="C35" s="114"/>
      <c r="D35" s="114"/>
      <c r="E35" s="114"/>
      <c r="F35" s="114"/>
      <c r="G35" s="114"/>
      <c r="H35" s="114"/>
      <c r="I35" s="114"/>
      <c r="J35" s="114"/>
      <c r="K35" s="114"/>
      <c r="L35" s="114"/>
      <c r="M35" s="114"/>
      <c r="N35" s="114"/>
    </row>
    <row r="36" spans="1:14">
      <c r="A36" s="114"/>
      <c r="B36" s="114"/>
      <c r="C36" s="114"/>
      <c r="D36" s="114"/>
      <c r="E36" s="114"/>
      <c r="F36" s="114"/>
      <c r="G36" s="114"/>
      <c r="H36" s="114"/>
      <c r="I36" s="114"/>
      <c r="J36" s="114"/>
      <c r="K36" s="114"/>
      <c r="L36" s="114"/>
      <c r="M36" s="114"/>
      <c r="N36" s="114"/>
    </row>
    <row r="37" spans="1:14">
      <c r="A37" s="114"/>
      <c r="B37" s="114"/>
      <c r="C37" s="114"/>
      <c r="D37" s="114"/>
      <c r="E37" s="114"/>
      <c r="F37" s="114"/>
      <c r="G37" s="114"/>
      <c r="H37" s="114"/>
      <c r="I37" s="114"/>
      <c r="J37" s="114"/>
      <c r="K37" s="114"/>
      <c r="L37" s="114"/>
      <c r="M37" s="114"/>
      <c r="N37" s="114"/>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13" activePane="bottomLeft" state="frozen"/>
      <selection activeCell="A12" sqref="A12"/>
      <selection pane="bottomLeft" activeCell="D14" sqref="D14:M17"/>
    </sheetView>
  </sheetViews>
  <sheetFormatPr defaultColWidth="8.7265625" defaultRowHeight="61.5" customHeight="1"/>
  <cols>
    <col min="1" max="1" width="3" style="130" customWidth="1"/>
    <col min="2" max="2" width="32.81640625" style="130" customWidth="1"/>
    <col min="3" max="3" width="38.54296875" style="130" customWidth="1"/>
    <col min="4" max="4" width="9.26953125" style="130" customWidth="1"/>
    <col min="5" max="5" width="8.81640625" style="130" customWidth="1"/>
    <col min="6" max="6" width="8.54296875" style="130" customWidth="1"/>
    <col min="7" max="7" width="8.81640625" style="130" customWidth="1"/>
    <col min="8" max="10" width="8.453125" style="130" customWidth="1"/>
    <col min="11" max="11" width="9.7265625" style="130" customWidth="1"/>
    <col min="12" max="12" width="8.453125" style="130" customWidth="1"/>
    <col min="13" max="13" width="9.1796875" style="130" customWidth="1"/>
    <col min="14" max="14" width="14.54296875" style="130" customWidth="1"/>
    <col min="15" max="15" width="39.81640625" style="130" customWidth="1"/>
    <col min="16" max="16384" width="8.7265625" style="130"/>
  </cols>
  <sheetData>
    <row r="1" spans="1:18" s="107" customFormat="1" ht="20.25" customHeight="1">
      <c r="A1" s="470" t="s">
        <v>1073</v>
      </c>
      <c r="B1" s="471"/>
      <c r="C1" s="471"/>
      <c r="D1" s="471"/>
      <c r="E1" s="471"/>
      <c r="F1" s="471"/>
      <c r="G1" s="471"/>
      <c r="H1" s="471"/>
      <c r="I1" s="471"/>
      <c r="J1" s="471"/>
      <c r="K1" s="471"/>
      <c r="L1" s="471"/>
      <c r="M1" s="471"/>
      <c r="N1" s="472"/>
      <c r="O1" s="128" t="s">
        <v>557</v>
      </c>
    </row>
    <row r="2" spans="1:18" s="129" customFormat="1" ht="17.5" customHeight="1">
      <c r="A2" s="670" t="s">
        <v>558</v>
      </c>
      <c r="B2" s="670"/>
      <c r="C2" s="670"/>
      <c r="D2" s="670"/>
      <c r="E2" s="670"/>
      <c r="F2" s="670"/>
      <c r="G2" s="670"/>
      <c r="H2" s="670"/>
      <c r="I2" s="670"/>
      <c r="J2" s="670"/>
      <c r="K2" s="670"/>
      <c r="L2" s="670"/>
      <c r="M2" s="670"/>
      <c r="N2" s="670"/>
    </row>
    <row r="3" spans="1:18" s="107" customFormat="1" ht="29.5" customHeight="1">
      <c r="A3" s="470" t="s">
        <v>1074</v>
      </c>
      <c r="B3" s="471"/>
      <c r="C3" s="471"/>
      <c r="D3" s="471"/>
      <c r="E3" s="471"/>
      <c r="F3" s="471"/>
      <c r="G3" s="471"/>
      <c r="H3" s="471"/>
      <c r="I3" s="471"/>
      <c r="J3" s="471"/>
      <c r="K3" s="471"/>
      <c r="L3" s="471"/>
      <c r="M3" s="471"/>
      <c r="N3" s="472"/>
    </row>
    <row r="4" spans="1:18" s="129" customFormat="1" ht="17.5" customHeight="1">
      <c r="A4" s="467" t="s">
        <v>560</v>
      </c>
      <c r="B4" s="468"/>
      <c r="C4" s="468"/>
      <c r="D4" s="468"/>
      <c r="E4" s="468"/>
      <c r="F4" s="468"/>
      <c r="G4" s="468"/>
      <c r="H4" s="468"/>
      <c r="I4" s="468"/>
      <c r="J4" s="468"/>
      <c r="K4" s="468"/>
      <c r="L4" s="468"/>
      <c r="M4" s="468"/>
      <c r="N4" s="469"/>
    </row>
    <row r="5" spans="1:18" ht="84">
      <c r="A5" s="476"/>
      <c r="B5" s="477"/>
      <c r="C5" s="477"/>
      <c r="D5" s="477"/>
      <c r="E5" s="477"/>
      <c r="F5" s="477"/>
      <c r="G5" s="477"/>
      <c r="H5" s="477"/>
      <c r="I5" s="477"/>
      <c r="J5" s="477"/>
      <c r="K5" s="477"/>
      <c r="L5" s="477"/>
      <c r="M5" s="477"/>
      <c r="N5" s="478"/>
      <c r="O5" s="185" t="s">
        <v>574</v>
      </c>
    </row>
    <row r="6" spans="1:18" s="131" customFormat="1" ht="21" customHeight="1">
      <c r="A6" s="729" t="s">
        <v>725</v>
      </c>
      <c r="B6" s="730"/>
      <c r="C6" s="38"/>
      <c r="D6" s="38"/>
      <c r="E6" s="38"/>
      <c r="F6" s="38"/>
      <c r="G6" s="38"/>
      <c r="H6" s="38"/>
      <c r="I6" s="38"/>
      <c r="J6" s="38"/>
      <c r="K6" s="38"/>
      <c r="L6" s="38"/>
      <c r="M6" s="38"/>
      <c r="N6" s="39"/>
      <c r="R6" s="265"/>
    </row>
    <row r="7" spans="1:18" ht="33" customHeight="1">
      <c r="A7" s="488" t="s">
        <v>601</v>
      </c>
      <c r="B7" s="488"/>
      <c r="C7" s="495"/>
      <c r="D7" s="496" t="s">
        <v>562</v>
      </c>
      <c r="E7" s="497"/>
      <c r="F7" s="498"/>
      <c r="G7" s="499"/>
      <c r="H7" s="500"/>
      <c r="I7" s="500"/>
      <c r="J7" s="500"/>
      <c r="K7" s="500"/>
      <c r="L7" s="500"/>
      <c r="M7" s="500"/>
      <c r="N7" s="501"/>
    </row>
    <row r="8" spans="1:18" ht="49.5" customHeight="1">
      <c r="A8" s="488"/>
      <c r="B8" s="488"/>
      <c r="C8" s="495"/>
      <c r="D8" s="496" t="s">
        <v>564</v>
      </c>
      <c r="E8" s="497"/>
      <c r="F8" s="498"/>
      <c r="G8" s="499"/>
      <c r="H8" s="500"/>
      <c r="I8" s="500"/>
      <c r="J8" s="500"/>
      <c r="K8" s="500"/>
      <c r="L8" s="500"/>
      <c r="M8" s="500"/>
      <c r="N8" s="501"/>
    </row>
    <row r="9" spans="1:18" ht="21" customHeight="1">
      <c r="A9" s="488" t="s">
        <v>563</v>
      </c>
      <c r="B9" s="488"/>
      <c r="C9" s="495"/>
      <c r="D9" s="496" t="s">
        <v>566</v>
      </c>
      <c r="E9" s="497"/>
      <c r="F9" s="497"/>
      <c r="G9" s="497"/>
      <c r="H9" s="497"/>
      <c r="I9" s="497"/>
      <c r="J9" s="497"/>
      <c r="K9" s="497"/>
      <c r="L9" s="497"/>
      <c r="M9" s="498"/>
      <c r="N9" s="1033"/>
    </row>
    <row r="10" spans="1:18" ht="32.25" customHeight="1">
      <c r="A10" s="488"/>
      <c r="B10" s="488"/>
      <c r="C10" s="495"/>
      <c r="D10" s="11"/>
      <c r="E10" s="11"/>
      <c r="F10" s="11"/>
      <c r="G10" s="11"/>
      <c r="H10" s="11"/>
      <c r="I10" s="11"/>
      <c r="J10" s="11"/>
      <c r="K10" s="11"/>
      <c r="L10" s="11"/>
      <c r="M10" s="11"/>
      <c r="N10" s="1034"/>
    </row>
    <row r="11" spans="1:18" ht="18.75" customHeight="1">
      <c r="A11" s="488"/>
      <c r="B11" s="488"/>
      <c r="C11" s="495"/>
      <c r="D11" s="496" t="s">
        <v>565</v>
      </c>
      <c r="E11" s="497"/>
      <c r="F11" s="497"/>
      <c r="G11" s="497"/>
      <c r="H11" s="497"/>
      <c r="I11" s="497"/>
      <c r="J11" s="497"/>
      <c r="K11" s="497"/>
      <c r="L11" s="497"/>
      <c r="M11" s="498"/>
      <c r="N11" s="1034"/>
    </row>
    <row r="12" spans="1:18" ht="44.5" customHeight="1">
      <c r="A12" s="688" t="s">
        <v>567</v>
      </c>
      <c r="B12" s="689"/>
      <c r="C12" s="690"/>
      <c r="D12" s="11"/>
      <c r="E12" s="11"/>
      <c r="F12" s="11"/>
      <c r="G12" s="11"/>
      <c r="H12" s="11"/>
      <c r="I12" s="11"/>
      <c r="J12" s="11"/>
      <c r="K12" s="11"/>
      <c r="L12" s="11"/>
      <c r="M12" s="11"/>
      <c r="N12" s="1035"/>
    </row>
    <row r="13" spans="1:18" s="129" customFormat="1" ht="47.25" customHeight="1">
      <c r="A13" s="738"/>
      <c r="B13" s="739"/>
      <c r="C13" s="740"/>
      <c r="D13" s="473" t="s">
        <v>568</v>
      </c>
      <c r="E13" s="474"/>
      <c r="F13" s="474"/>
      <c r="G13" s="474"/>
      <c r="H13" s="474"/>
      <c r="I13" s="474"/>
      <c r="J13" s="474"/>
      <c r="K13" s="474"/>
      <c r="L13" s="474"/>
      <c r="M13" s="475"/>
      <c r="N13" s="124" t="s">
        <v>569</v>
      </c>
    </row>
    <row r="14" spans="1:18" s="107" customFormat="1" ht="75" customHeight="1">
      <c r="A14" s="123" t="s">
        <v>570</v>
      </c>
      <c r="B14" s="479" t="s">
        <v>1075</v>
      </c>
      <c r="C14" s="481"/>
      <c r="D14" s="20">
        <v>0</v>
      </c>
      <c r="E14" s="20">
        <v>0</v>
      </c>
      <c r="F14" s="20">
        <v>0</v>
      </c>
      <c r="G14" s="20">
        <v>0</v>
      </c>
      <c r="H14" s="20">
        <v>0</v>
      </c>
      <c r="I14" s="20">
        <v>0</v>
      </c>
      <c r="J14" s="20">
        <v>0</v>
      </c>
      <c r="K14" s="20">
        <v>0</v>
      </c>
      <c r="L14" s="20">
        <v>0</v>
      </c>
      <c r="M14" s="20">
        <v>0</v>
      </c>
      <c r="N14" s="20"/>
      <c r="O14" s="142" t="s">
        <v>604</v>
      </c>
    </row>
    <row r="15" spans="1:18" ht="62.25" customHeight="1">
      <c r="A15" s="123" t="s">
        <v>572</v>
      </c>
      <c r="B15" s="479" t="s">
        <v>1076</v>
      </c>
      <c r="C15" s="481"/>
      <c r="D15" s="20">
        <v>0</v>
      </c>
      <c r="E15" s="20">
        <v>0</v>
      </c>
      <c r="F15" s="20">
        <v>0</v>
      </c>
      <c r="G15" s="20">
        <v>0</v>
      </c>
      <c r="H15" s="20">
        <v>0</v>
      </c>
      <c r="I15" s="20">
        <v>0</v>
      </c>
      <c r="J15" s="20">
        <v>0</v>
      </c>
      <c r="K15" s="20">
        <v>0</v>
      </c>
      <c r="L15" s="20">
        <v>0</v>
      </c>
      <c r="M15" s="20">
        <v>0</v>
      </c>
      <c r="N15" s="20"/>
      <c r="O15" s="185" t="s">
        <v>551</v>
      </c>
    </row>
    <row r="16" spans="1:18" ht="62.25" customHeight="1">
      <c r="A16" s="123" t="s">
        <v>575</v>
      </c>
      <c r="B16" s="479" t="s">
        <v>1077</v>
      </c>
      <c r="C16" s="481"/>
      <c r="D16" s="20">
        <v>0</v>
      </c>
      <c r="E16" s="20">
        <v>0</v>
      </c>
      <c r="F16" s="20">
        <v>0</v>
      </c>
      <c r="G16" s="20">
        <v>0</v>
      </c>
      <c r="H16" s="20">
        <v>0</v>
      </c>
      <c r="I16" s="20">
        <v>0</v>
      </c>
      <c r="J16" s="20">
        <v>0</v>
      </c>
      <c r="K16" s="20">
        <v>0</v>
      </c>
      <c r="L16" s="20">
        <v>0</v>
      </c>
      <c r="M16" s="20">
        <v>0</v>
      </c>
      <c r="N16" s="20"/>
      <c r="O16" s="185" t="s">
        <v>551</v>
      </c>
    </row>
    <row r="17" spans="1:15" ht="56">
      <c r="A17" s="123" t="s">
        <v>577</v>
      </c>
      <c r="B17" s="479" t="s">
        <v>1078</v>
      </c>
      <c r="C17" s="481"/>
      <c r="D17" s="20">
        <v>0</v>
      </c>
      <c r="E17" s="20">
        <v>0</v>
      </c>
      <c r="F17" s="20">
        <v>0</v>
      </c>
      <c r="G17" s="20">
        <v>0</v>
      </c>
      <c r="H17" s="20">
        <v>0</v>
      </c>
      <c r="I17" s="20">
        <v>0</v>
      </c>
      <c r="J17" s="20">
        <v>0</v>
      </c>
      <c r="K17" s="20">
        <v>0</v>
      </c>
      <c r="L17" s="20">
        <v>0</v>
      </c>
      <c r="M17" s="20">
        <v>0</v>
      </c>
      <c r="N17" s="20"/>
      <c r="O17" s="185" t="s">
        <v>551</v>
      </c>
    </row>
    <row r="18" spans="1:15" s="129" customFormat="1" ht="25.5" customHeight="1">
      <c r="A18" s="685" t="s">
        <v>590</v>
      </c>
      <c r="B18" s="686"/>
      <c r="C18" s="687"/>
      <c r="D18" s="20">
        <f>SUM(D14:D17)</f>
        <v>0</v>
      </c>
      <c r="E18" s="20">
        <f t="shared" ref="E18:M18" si="0">SUM(E14:E17)</f>
        <v>0</v>
      </c>
      <c r="F18" s="20">
        <f t="shared" si="0"/>
        <v>0</v>
      </c>
      <c r="G18" s="20">
        <f t="shared" si="0"/>
        <v>0</v>
      </c>
      <c r="H18" s="20">
        <f t="shared" si="0"/>
        <v>0</v>
      </c>
      <c r="I18" s="20">
        <f t="shared" si="0"/>
        <v>0</v>
      </c>
      <c r="J18" s="20">
        <f t="shared" si="0"/>
        <v>0</v>
      </c>
      <c r="K18" s="20">
        <f t="shared" si="0"/>
        <v>0</v>
      </c>
      <c r="L18" s="20">
        <f t="shared" si="0"/>
        <v>0</v>
      </c>
      <c r="M18" s="20">
        <f t="shared" si="0"/>
        <v>0</v>
      </c>
      <c r="N18" s="20"/>
    </row>
    <row r="19" spans="1:15" s="129" customFormat="1" ht="29.25" customHeight="1">
      <c r="A19" s="473" t="s">
        <v>1079</v>
      </c>
      <c r="B19" s="475"/>
      <c r="C19" s="122" t="s">
        <v>592</v>
      </c>
      <c r="D19" s="473" t="s">
        <v>605</v>
      </c>
      <c r="E19" s="474"/>
      <c r="F19" s="474"/>
      <c r="G19" s="474"/>
      <c r="H19" s="474"/>
      <c r="I19" s="474"/>
      <c r="J19" s="474"/>
      <c r="K19" s="474"/>
      <c r="L19" s="474"/>
      <c r="M19" s="475"/>
      <c r="N19" s="132"/>
    </row>
    <row r="20" spans="1:15" s="107" customFormat="1" ht="27.65" customHeight="1">
      <c r="A20" s="505" t="s">
        <v>994</v>
      </c>
      <c r="B20" s="506"/>
      <c r="C20" s="123" t="s">
        <v>594</v>
      </c>
      <c r="D20" s="20" t="str">
        <f>IF(D18&gt;3,"Yes", "No")</f>
        <v>No</v>
      </c>
      <c r="E20" s="20" t="str">
        <f t="shared" ref="E20:M20" si="1">IF(E18&gt;3,"Yes", "No")</f>
        <v>No</v>
      </c>
      <c r="F20" s="20" t="str">
        <f t="shared" si="1"/>
        <v>No</v>
      </c>
      <c r="G20" s="20" t="str">
        <f t="shared" si="1"/>
        <v>No</v>
      </c>
      <c r="H20" s="20" t="str">
        <f t="shared" si="1"/>
        <v>No</v>
      </c>
      <c r="I20" s="20" t="str">
        <f t="shared" si="1"/>
        <v>No</v>
      </c>
      <c r="J20" s="20" t="str">
        <f t="shared" si="1"/>
        <v>No</v>
      </c>
      <c r="K20" s="20" t="str">
        <f t="shared" si="1"/>
        <v>No</v>
      </c>
      <c r="L20" s="20" t="str">
        <f t="shared" si="1"/>
        <v>No</v>
      </c>
      <c r="M20" s="20" t="str">
        <f t="shared" si="1"/>
        <v>No</v>
      </c>
      <c r="N20" s="133"/>
    </row>
    <row r="21" spans="1:15" s="107" customFormat="1" ht="32.5" customHeight="1">
      <c r="A21" s="505" t="s">
        <v>1080</v>
      </c>
      <c r="B21" s="506"/>
      <c r="C21" s="123" t="s">
        <v>596</v>
      </c>
      <c r="D21" s="20" t="str">
        <f>IF(AND(D18&gt;2, D18&lt;4),"Yes", "No")</f>
        <v>No</v>
      </c>
      <c r="E21" s="20" t="str">
        <f t="shared" ref="E21:M21" si="2">IF(AND(E18&gt;2, E18&lt;4),"Yes", "No")</f>
        <v>No</v>
      </c>
      <c r="F21" s="20" t="str">
        <f t="shared" si="2"/>
        <v>No</v>
      </c>
      <c r="G21" s="20" t="str">
        <f t="shared" si="2"/>
        <v>No</v>
      </c>
      <c r="H21" s="20" t="str">
        <f t="shared" si="2"/>
        <v>No</v>
      </c>
      <c r="I21" s="20" t="str">
        <f t="shared" si="2"/>
        <v>No</v>
      </c>
      <c r="J21" s="20" t="str">
        <f t="shared" si="2"/>
        <v>No</v>
      </c>
      <c r="K21" s="20" t="str">
        <f t="shared" si="2"/>
        <v>No</v>
      </c>
      <c r="L21" s="20" t="str">
        <f t="shared" si="2"/>
        <v>No</v>
      </c>
      <c r="M21" s="20" t="str">
        <f t="shared" si="2"/>
        <v>No</v>
      </c>
      <c r="N21" s="133"/>
    </row>
    <row r="22" spans="1:15" s="107" customFormat="1" ht="32.5" customHeight="1">
      <c r="A22" s="505" t="s">
        <v>750</v>
      </c>
      <c r="B22" s="506"/>
      <c r="C22" s="123" t="s">
        <v>598</v>
      </c>
      <c r="D22" s="20" t="str">
        <f>IF(D18&lt;3,"Yes", "No")</f>
        <v>Yes</v>
      </c>
      <c r="E22" s="20" t="str">
        <f t="shared" ref="E22:M22" si="3">IF(E18&lt;3,"Yes", "No")</f>
        <v>Yes</v>
      </c>
      <c r="F22" s="20" t="str">
        <f t="shared" si="3"/>
        <v>Yes</v>
      </c>
      <c r="G22" s="20" t="str">
        <f t="shared" si="3"/>
        <v>Yes</v>
      </c>
      <c r="H22" s="20" t="str">
        <f t="shared" si="3"/>
        <v>Yes</v>
      </c>
      <c r="I22" s="20" t="str">
        <f t="shared" si="3"/>
        <v>Yes</v>
      </c>
      <c r="J22" s="20" t="str">
        <f t="shared" si="3"/>
        <v>Yes</v>
      </c>
      <c r="K22" s="20" t="str">
        <f t="shared" si="3"/>
        <v>Yes</v>
      </c>
      <c r="L22" s="20" t="str">
        <f t="shared" si="3"/>
        <v>Yes</v>
      </c>
      <c r="M22" s="20" t="str">
        <f t="shared" si="3"/>
        <v>Yes</v>
      </c>
      <c r="N22" s="134"/>
    </row>
    <row r="23" spans="1:15" s="129" customFormat="1" ht="17.5" customHeight="1">
      <c r="A23" s="507" t="s">
        <v>599</v>
      </c>
      <c r="B23" s="508"/>
      <c r="C23" s="508"/>
      <c r="D23" s="508"/>
      <c r="E23" s="508"/>
      <c r="F23" s="508"/>
      <c r="G23" s="508"/>
      <c r="H23" s="508"/>
      <c r="I23" s="508"/>
      <c r="J23" s="508"/>
      <c r="K23" s="508"/>
      <c r="L23" s="508"/>
      <c r="M23" s="508"/>
      <c r="N23" s="698"/>
    </row>
    <row r="24" spans="1:15" ht="98">
      <c r="A24" s="476"/>
      <c r="B24" s="477"/>
      <c r="C24" s="477"/>
      <c r="D24" s="477"/>
      <c r="E24" s="477"/>
      <c r="F24" s="477"/>
      <c r="G24" s="477"/>
      <c r="H24" s="477"/>
      <c r="I24" s="477"/>
      <c r="J24" s="477"/>
      <c r="K24" s="477"/>
      <c r="L24" s="477"/>
      <c r="M24" s="477"/>
      <c r="N24" s="478"/>
      <c r="O24" s="185" t="s">
        <v>586</v>
      </c>
    </row>
    <row r="25" spans="1:15" s="129" customFormat="1" ht="16.5" customHeight="1">
      <c r="A25" s="467" t="s">
        <v>600</v>
      </c>
      <c r="B25" s="468"/>
      <c r="C25" s="468"/>
      <c r="D25" s="468"/>
      <c r="E25" s="468"/>
      <c r="F25" s="468"/>
      <c r="G25" s="468"/>
      <c r="H25" s="468"/>
      <c r="I25" s="468"/>
      <c r="J25" s="468"/>
      <c r="K25" s="468"/>
      <c r="L25" s="468"/>
      <c r="M25" s="468"/>
      <c r="N25" s="468"/>
    </row>
    <row r="26" spans="1:15" ht="147.75" customHeight="1">
      <c r="A26" s="479" t="s">
        <v>1081</v>
      </c>
      <c r="B26" s="480"/>
      <c r="C26" s="480"/>
      <c r="D26" s="480"/>
      <c r="E26" s="480"/>
      <c r="F26" s="480"/>
      <c r="G26" s="480"/>
      <c r="H26" s="480"/>
      <c r="I26" s="480"/>
      <c r="J26" s="480"/>
      <c r="K26" s="480"/>
      <c r="L26" s="480"/>
      <c r="M26" s="480"/>
      <c r="N26" s="481"/>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70" zoomScaleNormal="70" workbookViewId="0">
      <pane ySplit="1" topLeftCell="A36" activePane="bottomLeft" state="frozen"/>
      <selection activeCell="A12" sqref="A12"/>
      <selection pane="bottomLeft" activeCell="D39" sqref="D39:M41"/>
    </sheetView>
  </sheetViews>
  <sheetFormatPr defaultColWidth="8.7265625" defaultRowHeight="14"/>
  <cols>
    <col min="1" max="1" width="4.453125" style="130" bestFit="1" customWidth="1"/>
    <col min="2" max="2" width="37.453125" style="130" customWidth="1"/>
    <col min="3" max="3" width="37.7265625" style="130" customWidth="1"/>
    <col min="4" max="4" width="8.81640625" style="130" customWidth="1"/>
    <col min="5" max="5" width="8.453125" style="130" customWidth="1"/>
    <col min="6" max="6" width="8" style="130" customWidth="1"/>
    <col min="7" max="8" width="8.1796875" style="130" customWidth="1"/>
    <col min="9" max="11" width="7.81640625" style="130" customWidth="1"/>
    <col min="12" max="12" width="8" style="130" customWidth="1"/>
    <col min="13" max="13" width="9.7265625" style="130" customWidth="1"/>
    <col min="14" max="14" width="13.453125" style="130" customWidth="1"/>
    <col min="15" max="15" width="36.7265625" style="130" customWidth="1"/>
    <col min="16" max="16384" width="8.7265625" style="130"/>
  </cols>
  <sheetData>
    <row r="1" spans="1:15" s="107" customFormat="1" ht="14.5">
      <c r="A1" s="464" t="s">
        <v>1082</v>
      </c>
      <c r="B1" s="465"/>
      <c r="C1" s="465"/>
      <c r="D1" s="465"/>
      <c r="E1" s="465"/>
      <c r="F1" s="465"/>
      <c r="G1" s="465"/>
      <c r="H1" s="465"/>
      <c r="I1" s="465"/>
      <c r="J1" s="465"/>
      <c r="K1" s="465"/>
      <c r="L1" s="465"/>
      <c r="M1" s="465"/>
      <c r="N1" s="466"/>
      <c r="O1" s="90" t="s">
        <v>557</v>
      </c>
    </row>
    <row r="2" spans="1:15" s="129" customFormat="1">
      <c r="A2" s="670" t="s">
        <v>851</v>
      </c>
      <c r="B2" s="670"/>
      <c r="C2" s="670"/>
      <c r="D2" s="670"/>
      <c r="E2" s="670"/>
      <c r="F2" s="670"/>
      <c r="G2" s="670"/>
      <c r="H2" s="670"/>
      <c r="I2" s="670"/>
      <c r="J2" s="670"/>
      <c r="K2" s="670"/>
      <c r="L2" s="670"/>
      <c r="M2" s="670"/>
      <c r="N2" s="670"/>
    </row>
    <row r="3" spans="1:15" ht="215.25" customHeight="1">
      <c r="A3" s="808" t="s">
        <v>1083</v>
      </c>
      <c r="B3" s="809"/>
      <c r="C3" s="809"/>
      <c r="D3" s="809"/>
      <c r="E3" s="809"/>
      <c r="F3" s="809"/>
      <c r="G3" s="809"/>
      <c r="H3" s="809"/>
      <c r="I3" s="809"/>
      <c r="J3" s="809"/>
      <c r="K3" s="809"/>
      <c r="L3" s="809"/>
      <c r="M3" s="809"/>
      <c r="N3" s="810"/>
    </row>
    <row r="4" spans="1:15" s="129" customFormat="1" ht="16.5" customHeight="1">
      <c r="A4" s="473" t="s">
        <v>560</v>
      </c>
      <c r="B4" s="474"/>
      <c r="C4" s="474"/>
      <c r="D4" s="474"/>
      <c r="E4" s="474"/>
      <c r="F4" s="474"/>
      <c r="G4" s="474"/>
      <c r="H4" s="474"/>
      <c r="I4" s="474"/>
      <c r="J4" s="474"/>
      <c r="K4" s="474"/>
      <c r="L4" s="474"/>
      <c r="M4" s="474"/>
      <c r="N4" s="475"/>
    </row>
    <row r="5" spans="1:15" ht="70">
      <c r="A5" s="880"/>
      <c r="B5" s="881"/>
      <c r="C5" s="881"/>
      <c r="D5" s="881"/>
      <c r="E5" s="881"/>
      <c r="F5" s="881"/>
      <c r="G5" s="881"/>
      <c r="H5" s="881"/>
      <c r="I5" s="881"/>
      <c r="J5" s="881"/>
      <c r="K5" s="881"/>
      <c r="L5" s="881"/>
      <c r="M5" s="881"/>
      <c r="N5" s="882"/>
      <c r="O5" s="185" t="s">
        <v>555</v>
      </c>
    </row>
    <row r="6" spans="1:15" s="131" customFormat="1" ht="18.75" customHeight="1">
      <c r="A6" s="1039" t="s">
        <v>1114</v>
      </c>
      <c r="B6" s="1040"/>
      <c r="C6" s="1040"/>
      <c r="D6" s="1040"/>
      <c r="E6" s="1040"/>
      <c r="F6" s="1040"/>
      <c r="G6" s="1040"/>
      <c r="H6" s="729" t="s">
        <v>725</v>
      </c>
      <c r="I6" s="730"/>
      <c r="J6" s="730"/>
      <c r="K6" s="730"/>
      <c r="L6" s="267"/>
      <c r="M6" s="267"/>
      <c r="N6" s="268"/>
    </row>
    <row r="7" spans="1:15" ht="42" customHeight="1">
      <c r="A7" s="1012" t="s">
        <v>601</v>
      </c>
      <c r="B7" s="1013"/>
      <c r="C7" s="912"/>
      <c r="D7" s="959" t="s">
        <v>562</v>
      </c>
      <c r="E7" s="484"/>
      <c r="F7" s="485"/>
      <c r="G7" s="1036"/>
      <c r="H7" s="1037"/>
      <c r="I7" s="1037"/>
      <c r="J7" s="1037"/>
      <c r="K7" s="1037"/>
      <c r="L7" s="1037"/>
      <c r="M7" s="1037"/>
      <c r="N7" s="1038"/>
    </row>
    <row r="8" spans="1:15" ht="45.75" customHeight="1">
      <c r="A8" s="484"/>
      <c r="B8" s="485"/>
      <c r="C8" s="487"/>
      <c r="D8" s="496" t="s">
        <v>564</v>
      </c>
      <c r="E8" s="497"/>
      <c r="F8" s="498"/>
      <c r="G8" s="499"/>
      <c r="H8" s="500"/>
      <c r="I8" s="500"/>
      <c r="J8" s="500"/>
      <c r="K8" s="500"/>
      <c r="L8" s="500"/>
      <c r="M8" s="500"/>
      <c r="N8" s="501"/>
    </row>
    <row r="9" spans="1:15" ht="23.25" customHeight="1">
      <c r="A9" s="828" t="s">
        <v>563</v>
      </c>
      <c r="B9" s="483"/>
      <c r="C9" s="486"/>
      <c r="D9" s="496" t="s">
        <v>566</v>
      </c>
      <c r="E9" s="497"/>
      <c r="F9" s="497"/>
      <c r="G9" s="497"/>
      <c r="H9" s="497"/>
      <c r="I9" s="497"/>
      <c r="J9" s="497"/>
      <c r="K9" s="497"/>
      <c r="L9" s="497"/>
      <c r="M9" s="498"/>
      <c r="N9" s="502"/>
    </row>
    <row r="10" spans="1:15" ht="45" customHeight="1">
      <c r="A10" s="1041"/>
      <c r="B10" s="1013"/>
      <c r="C10" s="912"/>
      <c r="D10" s="11"/>
      <c r="E10" s="11"/>
      <c r="F10" s="11"/>
      <c r="G10" s="11"/>
      <c r="H10" s="11"/>
      <c r="I10" s="11"/>
      <c r="J10" s="11"/>
      <c r="K10" s="11"/>
      <c r="L10" s="11"/>
      <c r="M10" s="11"/>
      <c r="N10" s="503"/>
    </row>
    <row r="11" spans="1:15" ht="19.5" customHeight="1">
      <c r="A11" s="959"/>
      <c r="B11" s="485"/>
      <c r="C11" s="487"/>
      <c r="D11" s="496" t="s">
        <v>565</v>
      </c>
      <c r="E11" s="497"/>
      <c r="F11" s="497"/>
      <c r="G11" s="497"/>
      <c r="H11" s="497"/>
      <c r="I11" s="497"/>
      <c r="J11" s="497"/>
      <c r="K11" s="497"/>
      <c r="L11" s="497"/>
      <c r="M11" s="498"/>
      <c r="N11" s="503"/>
    </row>
    <row r="12" spans="1:15" ht="48" customHeight="1">
      <c r="A12" s="689" t="s">
        <v>567</v>
      </c>
      <c r="B12" s="689"/>
      <c r="C12" s="690"/>
      <c r="D12" s="20"/>
      <c r="E12" s="20"/>
      <c r="F12" s="20"/>
      <c r="G12" s="20"/>
      <c r="H12" s="20"/>
      <c r="I12" s="20"/>
      <c r="J12" s="20"/>
      <c r="K12" s="20"/>
      <c r="L12" s="20"/>
      <c r="M12" s="20"/>
      <c r="N12" s="504"/>
    </row>
    <row r="13" spans="1:15" s="129" customFormat="1" ht="45" customHeight="1">
      <c r="A13" s="739"/>
      <c r="B13" s="739"/>
      <c r="C13" s="740"/>
      <c r="D13" s="473" t="s">
        <v>568</v>
      </c>
      <c r="E13" s="474"/>
      <c r="F13" s="474"/>
      <c r="G13" s="474"/>
      <c r="H13" s="474"/>
      <c r="I13" s="474"/>
      <c r="J13" s="474"/>
      <c r="K13" s="474"/>
      <c r="L13" s="474"/>
      <c r="M13" s="475"/>
      <c r="N13" s="124" t="s">
        <v>569</v>
      </c>
    </row>
    <row r="14" spans="1:15" s="107" customFormat="1" ht="19.5" customHeight="1">
      <c r="A14" s="638" t="s">
        <v>1084</v>
      </c>
      <c r="B14" s="639"/>
      <c r="C14" s="639"/>
      <c r="D14" s="639"/>
      <c r="E14" s="639"/>
      <c r="F14" s="639"/>
      <c r="G14" s="639"/>
      <c r="H14" s="639"/>
      <c r="I14" s="639"/>
      <c r="J14" s="639"/>
      <c r="K14" s="639"/>
      <c r="L14" s="639"/>
      <c r="M14" s="639"/>
      <c r="N14" s="640"/>
    </row>
    <row r="15" spans="1:15" s="107" customFormat="1" ht="70">
      <c r="A15" s="123" t="s">
        <v>570</v>
      </c>
      <c r="B15" s="479" t="s">
        <v>1085</v>
      </c>
      <c r="C15" s="481"/>
      <c r="D15" s="20"/>
      <c r="E15" s="20"/>
      <c r="F15" s="20"/>
      <c r="G15" s="20"/>
      <c r="H15" s="20"/>
      <c r="I15" s="20"/>
      <c r="J15" s="20"/>
      <c r="K15" s="20"/>
      <c r="L15" s="20"/>
      <c r="M15" s="20"/>
      <c r="N15" s="20"/>
      <c r="O15" s="142" t="s">
        <v>555</v>
      </c>
    </row>
    <row r="16" spans="1:15" s="107" customFormat="1" ht="70">
      <c r="A16" s="123" t="s">
        <v>572</v>
      </c>
      <c r="B16" s="479" t="s">
        <v>1086</v>
      </c>
      <c r="C16" s="481"/>
      <c r="D16" s="20"/>
      <c r="E16" s="20"/>
      <c r="F16" s="20"/>
      <c r="G16" s="20"/>
      <c r="H16" s="20"/>
      <c r="I16" s="20"/>
      <c r="J16" s="20"/>
      <c r="K16" s="20"/>
      <c r="L16" s="20"/>
      <c r="M16" s="20"/>
      <c r="N16" s="20"/>
      <c r="O16" s="142" t="s">
        <v>555</v>
      </c>
    </row>
    <row r="17" spans="1:15" s="107" customFormat="1" ht="112">
      <c r="A17" s="123" t="s">
        <v>575</v>
      </c>
      <c r="B17" s="479" t="s">
        <v>1087</v>
      </c>
      <c r="C17" s="481"/>
      <c r="D17" s="20"/>
      <c r="E17" s="20"/>
      <c r="F17" s="20"/>
      <c r="G17" s="20"/>
      <c r="H17" s="20"/>
      <c r="I17" s="20"/>
      <c r="J17" s="20"/>
      <c r="K17" s="20"/>
      <c r="L17" s="20"/>
      <c r="M17" s="20"/>
      <c r="N17" s="20"/>
      <c r="O17" s="142" t="s">
        <v>583</v>
      </c>
    </row>
    <row r="18" spans="1:15" s="107" customFormat="1" ht="17.25" customHeight="1">
      <c r="A18" s="1042" t="s">
        <v>1088</v>
      </c>
      <c r="B18" s="1043"/>
      <c r="C18" s="1043"/>
      <c r="D18" s="1043"/>
      <c r="E18" s="1043"/>
      <c r="F18" s="1043"/>
      <c r="G18" s="1043"/>
      <c r="H18" s="1043"/>
      <c r="I18" s="1043"/>
      <c r="J18" s="1043"/>
      <c r="K18" s="1043"/>
      <c r="L18" s="1043"/>
      <c r="M18" s="1043"/>
      <c r="N18" s="1044"/>
    </row>
    <row r="19" spans="1:15" s="107" customFormat="1" ht="108.75" customHeight="1">
      <c r="A19" s="123" t="s">
        <v>577</v>
      </c>
      <c r="B19" s="479" t="s">
        <v>1089</v>
      </c>
      <c r="C19" s="481"/>
      <c r="D19" s="20"/>
      <c r="E19" s="20"/>
      <c r="F19" s="20"/>
      <c r="G19" s="20"/>
      <c r="H19" s="20"/>
      <c r="I19" s="20"/>
      <c r="J19" s="20"/>
      <c r="K19" s="20"/>
      <c r="L19" s="20"/>
      <c r="M19" s="20"/>
      <c r="N19" s="20"/>
      <c r="O19" s="142" t="s">
        <v>555</v>
      </c>
    </row>
    <row r="20" spans="1:15" s="107" customFormat="1" ht="18" customHeight="1">
      <c r="A20" s="1042" t="s">
        <v>1090</v>
      </c>
      <c r="B20" s="1043"/>
      <c r="C20" s="1043"/>
      <c r="D20" s="1043"/>
      <c r="E20" s="1043"/>
      <c r="F20" s="1043"/>
      <c r="G20" s="1043"/>
      <c r="H20" s="1043"/>
      <c r="I20" s="1043"/>
      <c r="J20" s="1043"/>
      <c r="K20" s="1043"/>
      <c r="L20" s="1043"/>
      <c r="M20" s="1043"/>
      <c r="N20" s="1044"/>
    </row>
    <row r="21" spans="1:15" s="107" customFormat="1" ht="70">
      <c r="A21" s="123" t="s">
        <v>1091</v>
      </c>
      <c r="B21" s="479" t="s">
        <v>1092</v>
      </c>
      <c r="C21" s="481"/>
      <c r="D21" s="20"/>
      <c r="E21" s="20"/>
      <c r="F21" s="20"/>
      <c r="G21" s="20"/>
      <c r="H21" s="20"/>
      <c r="I21" s="20"/>
      <c r="J21" s="20"/>
      <c r="K21" s="20"/>
      <c r="L21" s="20"/>
      <c r="M21" s="20"/>
      <c r="N21" s="20"/>
      <c r="O21" s="142" t="s">
        <v>555</v>
      </c>
    </row>
    <row r="22" spans="1:15" s="107" customFormat="1" ht="70">
      <c r="A22" s="123" t="s">
        <v>1093</v>
      </c>
      <c r="B22" s="479" t="s">
        <v>1094</v>
      </c>
      <c r="C22" s="481"/>
      <c r="D22" s="20"/>
      <c r="E22" s="20"/>
      <c r="F22" s="20"/>
      <c r="G22" s="20"/>
      <c r="H22" s="20"/>
      <c r="I22" s="20"/>
      <c r="J22" s="20"/>
      <c r="K22" s="20"/>
      <c r="L22" s="20"/>
      <c r="M22" s="20"/>
      <c r="N22" s="20"/>
      <c r="O22" s="142" t="s">
        <v>555</v>
      </c>
    </row>
    <row r="23" spans="1:15" s="107" customFormat="1" ht="18" customHeight="1">
      <c r="A23" s="1042" t="s">
        <v>1095</v>
      </c>
      <c r="B23" s="1043"/>
      <c r="C23" s="1043"/>
      <c r="D23" s="1043"/>
      <c r="E23" s="1043"/>
      <c r="F23" s="1043"/>
      <c r="G23" s="1043"/>
      <c r="H23" s="1043"/>
      <c r="I23" s="1043"/>
      <c r="J23" s="1043"/>
      <c r="K23" s="1043"/>
      <c r="L23" s="1043"/>
      <c r="M23" s="1043"/>
      <c r="N23" s="1044"/>
    </row>
    <row r="24" spans="1:15" s="107" customFormat="1" ht="70">
      <c r="A24" s="123" t="s">
        <v>581</v>
      </c>
      <c r="B24" s="479" t="s">
        <v>1096</v>
      </c>
      <c r="C24" s="481"/>
      <c r="D24" s="20"/>
      <c r="E24" s="20"/>
      <c r="F24" s="20"/>
      <c r="G24" s="20"/>
      <c r="H24" s="20"/>
      <c r="I24" s="20"/>
      <c r="J24" s="20"/>
      <c r="K24" s="20"/>
      <c r="L24" s="20"/>
      <c r="M24" s="20"/>
      <c r="N24" s="20"/>
      <c r="O24" s="142" t="s">
        <v>555</v>
      </c>
    </row>
    <row r="25" spans="1:15" ht="21" customHeight="1">
      <c r="A25" s="1042" t="s">
        <v>1097</v>
      </c>
      <c r="B25" s="1043"/>
      <c r="C25" s="1043"/>
      <c r="D25" s="1043"/>
      <c r="E25" s="1043"/>
      <c r="F25" s="1043"/>
      <c r="G25" s="1043"/>
      <c r="H25" s="1043"/>
      <c r="I25" s="1043"/>
      <c r="J25" s="1043"/>
      <c r="K25" s="1043"/>
      <c r="L25" s="1043"/>
      <c r="M25" s="1043"/>
      <c r="N25" s="1044"/>
    </row>
    <row r="26" spans="1:15" s="107" customFormat="1" ht="98">
      <c r="A26" s="123" t="s">
        <v>584</v>
      </c>
      <c r="B26" s="479" t="s">
        <v>1115</v>
      </c>
      <c r="C26" s="481"/>
      <c r="D26" s="20"/>
      <c r="E26" s="20"/>
      <c r="F26" s="20"/>
      <c r="G26" s="20"/>
      <c r="H26" s="20"/>
      <c r="I26" s="20"/>
      <c r="J26" s="20"/>
      <c r="K26" s="20"/>
      <c r="L26" s="20"/>
      <c r="M26" s="20"/>
      <c r="N26" s="20"/>
      <c r="O26" s="142" t="s">
        <v>586</v>
      </c>
    </row>
    <row r="27" spans="1:15" ht="23.25" customHeight="1">
      <c r="A27" s="726" t="s">
        <v>1098</v>
      </c>
      <c r="B27" s="727"/>
      <c r="C27" s="727"/>
      <c r="D27" s="20" t="str">
        <f>IF(D17=1,"Yes", "No")</f>
        <v>No</v>
      </c>
      <c r="E27" s="20" t="str">
        <f t="shared" ref="E27:M27" si="0">IF(E17=1,"Yes", "No")</f>
        <v>No</v>
      </c>
      <c r="F27" s="20" t="str">
        <f t="shared" si="0"/>
        <v>No</v>
      </c>
      <c r="G27" s="20" t="str">
        <f t="shared" si="0"/>
        <v>No</v>
      </c>
      <c r="H27" s="20" t="str">
        <f t="shared" si="0"/>
        <v>No</v>
      </c>
      <c r="I27" s="20" t="str">
        <f t="shared" si="0"/>
        <v>No</v>
      </c>
      <c r="J27" s="20" t="str">
        <f t="shared" si="0"/>
        <v>No</v>
      </c>
      <c r="K27" s="20" t="str">
        <f t="shared" si="0"/>
        <v>No</v>
      </c>
      <c r="L27" s="20" t="str">
        <f t="shared" si="0"/>
        <v>No</v>
      </c>
      <c r="M27" s="20" t="str">
        <f t="shared" si="0"/>
        <v>No</v>
      </c>
      <c r="N27" s="20"/>
    </row>
    <row r="28" spans="1:15" s="129" customFormat="1" ht="18" customHeight="1">
      <c r="A28" s="685" t="s">
        <v>590</v>
      </c>
      <c r="B28" s="686"/>
      <c r="C28" s="686"/>
      <c r="D28" s="20">
        <f>SUM(D26,D24,D21:D22,D19,D17,D15:D16)</f>
        <v>0</v>
      </c>
      <c r="E28" s="20">
        <f t="shared" ref="E28:M28" si="1">SUM(E26,E24,E21:E22,E19,E17,E15:E16)</f>
        <v>0</v>
      </c>
      <c r="F28" s="20">
        <f t="shared" si="1"/>
        <v>0</v>
      </c>
      <c r="G28" s="20">
        <f t="shared" si="1"/>
        <v>0</v>
      </c>
      <c r="H28" s="20">
        <f t="shared" si="1"/>
        <v>0</v>
      </c>
      <c r="I28" s="20">
        <f t="shared" si="1"/>
        <v>0</v>
      </c>
      <c r="J28" s="20">
        <f t="shared" si="1"/>
        <v>0</v>
      </c>
      <c r="K28" s="20">
        <f t="shared" si="1"/>
        <v>0</v>
      </c>
      <c r="L28" s="20">
        <f t="shared" si="1"/>
        <v>0</v>
      </c>
      <c r="M28" s="20">
        <f t="shared" si="1"/>
        <v>0</v>
      </c>
      <c r="N28" s="20"/>
    </row>
    <row r="29" spans="1:15" s="129" customFormat="1" ht="23.25" customHeight="1">
      <c r="A29" s="473" t="s">
        <v>645</v>
      </c>
      <c r="B29" s="475"/>
      <c r="C29" s="122" t="s">
        <v>592</v>
      </c>
      <c r="D29" s="621" t="s">
        <v>605</v>
      </c>
      <c r="E29" s="621"/>
      <c r="F29" s="621"/>
      <c r="G29" s="621"/>
      <c r="H29" s="621"/>
      <c r="I29" s="621"/>
      <c r="J29" s="621"/>
      <c r="K29" s="621"/>
      <c r="L29" s="621"/>
      <c r="M29" s="621"/>
      <c r="N29" s="1045"/>
    </row>
    <row r="30" spans="1:15" ht="31.5" customHeight="1">
      <c r="A30" s="1048" t="s">
        <v>1099</v>
      </c>
      <c r="B30" s="1049"/>
      <c r="C30" s="1049"/>
      <c r="D30" s="1049"/>
      <c r="E30" s="1049"/>
      <c r="F30" s="1049"/>
      <c r="G30" s="1049"/>
      <c r="H30" s="1049"/>
      <c r="I30" s="1049"/>
      <c r="J30" s="1049"/>
      <c r="K30" s="1049"/>
      <c r="L30" s="1049"/>
      <c r="M30" s="1050"/>
      <c r="N30" s="1046"/>
    </row>
    <row r="31" spans="1:15" s="107" customFormat="1" ht="65.25" customHeight="1">
      <c r="A31" s="479" t="s">
        <v>1100</v>
      </c>
      <c r="B31" s="481"/>
      <c r="C31" s="123" t="s">
        <v>594</v>
      </c>
      <c r="D31" s="20">
        <v>0</v>
      </c>
      <c r="E31" s="20">
        <v>0</v>
      </c>
      <c r="F31" s="20">
        <v>0</v>
      </c>
      <c r="G31" s="20">
        <v>0</v>
      </c>
      <c r="H31" s="20">
        <v>0</v>
      </c>
      <c r="I31" s="20">
        <v>0</v>
      </c>
      <c r="J31" s="20">
        <v>0</v>
      </c>
      <c r="K31" s="20">
        <v>0</v>
      </c>
      <c r="L31" s="20">
        <v>0</v>
      </c>
      <c r="M31" s="20">
        <v>0</v>
      </c>
      <c r="N31" s="1046"/>
    </row>
    <row r="32" spans="1:15" s="107" customFormat="1" ht="79.5" customHeight="1">
      <c r="A32" s="479" t="s">
        <v>1101</v>
      </c>
      <c r="B32" s="481"/>
      <c r="C32" s="123" t="s">
        <v>596</v>
      </c>
      <c r="D32" s="20">
        <v>0</v>
      </c>
      <c r="E32" s="20">
        <v>0</v>
      </c>
      <c r="F32" s="20">
        <v>0</v>
      </c>
      <c r="G32" s="20">
        <v>0</v>
      </c>
      <c r="H32" s="20">
        <v>0</v>
      </c>
      <c r="I32" s="20">
        <v>0</v>
      </c>
      <c r="J32" s="20">
        <v>0</v>
      </c>
      <c r="K32" s="20">
        <v>0</v>
      </c>
      <c r="L32" s="20">
        <v>0</v>
      </c>
      <c r="M32" s="20">
        <v>0</v>
      </c>
      <c r="N32" s="1046"/>
      <c r="O32" s="313"/>
    </row>
    <row r="33" spans="1:15" s="107" customFormat="1" ht="32.15" customHeight="1">
      <c r="A33" s="479" t="s">
        <v>1102</v>
      </c>
      <c r="B33" s="481"/>
      <c r="C33" s="123" t="s">
        <v>598</v>
      </c>
      <c r="D33" s="20">
        <v>0</v>
      </c>
      <c r="E33" s="20">
        <v>0</v>
      </c>
      <c r="F33" s="20">
        <v>0</v>
      </c>
      <c r="G33" s="20">
        <v>0</v>
      </c>
      <c r="H33" s="20">
        <v>0</v>
      </c>
      <c r="I33" s="20">
        <v>0</v>
      </c>
      <c r="J33" s="20">
        <v>0</v>
      </c>
      <c r="K33" s="20">
        <v>0</v>
      </c>
      <c r="L33" s="20">
        <v>0</v>
      </c>
      <c r="M33" s="20">
        <v>0</v>
      </c>
      <c r="N33" s="1046"/>
    </row>
    <row r="34" spans="1:15" s="107" customFormat="1" ht="33" customHeight="1">
      <c r="A34" s="1042" t="s">
        <v>1116</v>
      </c>
      <c r="B34" s="1043"/>
      <c r="C34" s="1043"/>
      <c r="D34" s="1043"/>
      <c r="E34" s="1043"/>
      <c r="F34" s="1043"/>
      <c r="G34" s="1043"/>
      <c r="H34" s="1043"/>
      <c r="I34" s="1043"/>
      <c r="J34" s="1043"/>
      <c r="K34" s="1043"/>
      <c r="L34" s="1043"/>
      <c r="M34" s="1044"/>
      <c r="N34" s="1046"/>
    </row>
    <row r="35" spans="1:15" s="107" customFormat="1" ht="107.25" customHeight="1">
      <c r="A35" s="479" t="s">
        <v>1103</v>
      </c>
      <c r="B35" s="481"/>
      <c r="C35" s="123" t="s">
        <v>594</v>
      </c>
      <c r="D35" s="20">
        <v>0</v>
      </c>
      <c r="E35" s="20">
        <v>0</v>
      </c>
      <c r="F35" s="20">
        <v>0</v>
      </c>
      <c r="G35" s="20">
        <v>0</v>
      </c>
      <c r="H35" s="20">
        <v>0</v>
      </c>
      <c r="I35" s="20">
        <v>0</v>
      </c>
      <c r="J35" s="20">
        <v>0</v>
      </c>
      <c r="K35" s="20">
        <v>0</v>
      </c>
      <c r="L35" s="20">
        <v>0</v>
      </c>
      <c r="M35" s="20">
        <v>0</v>
      </c>
      <c r="N35" s="1046"/>
      <c r="O35" s="313"/>
    </row>
    <row r="36" spans="1:15" s="107" customFormat="1" ht="78.75" customHeight="1">
      <c r="A36" s="479" t="s">
        <v>1104</v>
      </c>
      <c r="B36" s="481"/>
      <c r="C36" s="123" t="s">
        <v>596</v>
      </c>
      <c r="D36" s="20">
        <v>0</v>
      </c>
      <c r="E36" s="20">
        <v>0</v>
      </c>
      <c r="F36" s="20">
        <v>0</v>
      </c>
      <c r="G36" s="20">
        <v>0</v>
      </c>
      <c r="H36" s="20">
        <v>0</v>
      </c>
      <c r="I36" s="20">
        <v>0</v>
      </c>
      <c r="J36" s="20">
        <v>0</v>
      </c>
      <c r="K36" s="20">
        <v>0</v>
      </c>
      <c r="L36" s="20">
        <v>0</v>
      </c>
      <c r="M36" s="20">
        <v>0</v>
      </c>
      <c r="N36" s="1046"/>
    </row>
    <row r="37" spans="1:15" s="107" customFormat="1" ht="39.65" customHeight="1">
      <c r="A37" s="479" t="s">
        <v>1105</v>
      </c>
      <c r="B37" s="481"/>
      <c r="C37" s="123" t="s">
        <v>598</v>
      </c>
      <c r="D37" s="20">
        <v>0</v>
      </c>
      <c r="E37" s="20">
        <v>0</v>
      </c>
      <c r="F37" s="20">
        <v>0</v>
      </c>
      <c r="G37" s="20">
        <v>0</v>
      </c>
      <c r="H37" s="20">
        <v>0</v>
      </c>
      <c r="I37" s="20">
        <v>0</v>
      </c>
      <c r="J37" s="20">
        <v>0</v>
      </c>
      <c r="K37" s="20">
        <v>0</v>
      </c>
      <c r="L37" s="20">
        <v>0</v>
      </c>
      <c r="M37" s="20">
        <v>0</v>
      </c>
      <c r="N37" s="1046"/>
    </row>
    <row r="38" spans="1:15" s="107" customFormat="1" ht="30.75" customHeight="1">
      <c r="A38" s="1042" t="s">
        <v>1117</v>
      </c>
      <c r="B38" s="1043"/>
      <c r="C38" s="1043"/>
      <c r="D38" s="1043"/>
      <c r="E38" s="1043"/>
      <c r="F38" s="1043"/>
      <c r="G38" s="1043"/>
      <c r="H38" s="1043"/>
      <c r="I38" s="1043"/>
      <c r="J38" s="1043"/>
      <c r="K38" s="1043"/>
      <c r="L38" s="1043"/>
      <c r="M38" s="1044"/>
      <c r="N38" s="1046"/>
    </row>
    <row r="39" spans="1:15" s="107" customFormat="1" ht="101.25" customHeight="1">
      <c r="A39" s="479" t="s">
        <v>1106</v>
      </c>
      <c r="B39" s="481"/>
      <c r="C39" s="123" t="s">
        <v>594</v>
      </c>
      <c r="D39" s="20">
        <v>0</v>
      </c>
      <c r="E39" s="20">
        <v>0</v>
      </c>
      <c r="F39" s="20">
        <v>0</v>
      </c>
      <c r="G39" s="20">
        <v>0</v>
      </c>
      <c r="H39" s="20">
        <v>0</v>
      </c>
      <c r="I39" s="20">
        <v>0</v>
      </c>
      <c r="J39" s="20">
        <v>0</v>
      </c>
      <c r="K39" s="20">
        <v>0</v>
      </c>
      <c r="L39" s="20">
        <v>0</v>
      </c>
      <c r="M39" s="20">
        <v>0</v>
      </c>
      <c r="N39" s="1046"/>
      <c r="O39" s="312"/>
    </row>
    <row r="40" spans="1:15" s="107" customFormat="1" ht="78" customHeight="1">
      <c r="A40" s="479" t="s">
        <v>1107</v>
      </c>
      <c r="B40" s="481"/>
      <c r="C40" s="123" t="s">
        <v>596</v>
      </c>
      <c r="D40" s="20">
        <v>0</v>
      </c>
      <c r="E40" s="20">
        <v>0</v>
      </c>
      <c r="F40" s="20">
        <v>0</v>
      </c>
      <c r="G40" s="20">
        <v>0</v>
      </c>
      <c r="H40" s="20">
        <v>0</v>
      </c>
      <c r="I40" s="20">
        <v>0</v>
      </c>
      <c r="J40" s="20">
        <v>0</v>
      </c>
      <c r="K40" s="20">
        <v>0</v>
      </c>
      <c r="L40" s="20">
        <v>0</v>
      </c>
      <c r="M40" s="20">
        <v>0</v>
      </c>
      <c r="N40" s="1046"/>
    </row>
    <row r="41" spans="1:15" s="107" customFormat="1" ht="39.65" customHeight="1">
      <c r="A41" s="479" t="s">
        <v>1108</v>
      </c>
      <c r="B41" s="481"/>
      <c r="C41" s="123" t="s">
        <v>598</v>
      </c>
      <c r="D41" s="20">
        <v>0</v>
      </c>
      <c r="E41" s="20">
        <v>0</v>
      </c>
      <c r="F41" s="20">
        <v>0</v>
      </c>
      <c r="G41" s="20">
        <v>0</v>
      </c>
      <c r="H41" s="20">
        <v>0</v>
      </c>
      <c r="I41" s="20">
        <v>0</v>
      </c>
      <c r="J41" s="20">
        <v>0</v>
      </c>
      <c r="K41" s="20">
        <v>0</v>
      </c>
      <c r="L41" s="20">
        <v>0</v>
      </c>
      <c r="M41" s="20">
        <v>0</v>
      </c>
      <c r="N41" s="1047"/>
    </row>
    <row r="42" spans="1:15" s="129" customFormat="1" ht="18.649999999999999" customHeight="1">
      <c r="A42" s="507" t="s">
        <v>599</v>
      </c>
      <c r="B42" s="508"/>
      <c r="C42" s="508"/>
      <c r="D42" s="508"/>
      <c r="E42" s="508"/>
      <c r="F42" s="508"/>
      <c r="G42" s="508"/>
      <c r="H42" s="508"/>
      <c r="I42" s="508"/>
      <c r="J42" s="508"/>
      <c r="K42" s="508"/>
      <c r="L42" s="508"/>
      <c r="M42" s="508"/>
      <c r="N42" s="698"/>
    </row>
    <row r="43" spans="1:15" ht="70">
      <c r="A43" s="476"/>
      <c r="B43" s="477"/>
      <c r="C43" s="477"/>
      <c r="D43" s="477"/>
      <c r="E43" s="477"/>
      <c r="F43" s="477"/>
      <c r="G43" s="477"/>
      <c r="H43" s="477"/>
      <c r="I43" s="477"/>
      <c r="J43" s="477"/>
      <c r="K43" s="477"/>
      <c r="L43" s="477"/>
      <c r="M43" s="477"/>
      <c r="N43" s="478"/>
      <c r="O43" s="185" t="s">
        <v>555</v>
      </c>
    </row>
    <row r="44" spans="1:15" s="129" customFormat="1" ht="17.25" customHeight="1">
      <c r="A44" s="467" t="s">
        <v>600</v>
      </c>
      <c r="B44" s="468"/>
      <c r="C44" s="468"/>
      <c r="D44" s="468"/>
      <c r="E44" s="468"/>
      <c r="F44" s="468"/>
      <c r="G44" s="468"/>
      <c r="H44" s="468"/>
      <c r="I44" s="468"/>
      <c r="J44" s="468"/>
      <c r="K44" s="468"/>
      <c r="L44" s="468"/>
      <c r="M44" s="468"/>
      <c r="N44" s="468"/>
    </row>
    <row r="45" spans="1:15" ht="44.25" customHeight="1">
      <c r="A45" s="664" t="s">
        <v>1109</v>
      </c>
      <c r="B45" s="665"/>
      <c r="C45" s="665"/>
      <c r="D45" s="665"/>
      <c r="E45" s="665"/>
      <c r="F45" s="665"/>
      <c r="G45" s="665"/>
      <c r="H45" s="665"/>
      <c r="I45" s="665"/>
      <c r="J45" s="665"/>
      <c r="K45" s="665"/>
      <c r="L45" s="665"/>
      <c r="M45" s="665"/>
      <c r="N45" s="666"/>
    </row>
    <row r="46" spans="1:15">
      <c r="A46" s="512" t="s">
        <v>837</v>
      </c>
      <c r="B46" s="513"/>
      <c r="C46" s="114"/>
      <c r="D46" s="114"/>
      <c r="E46" s="114"/>
      <c r="F46" s="114"/>
      <c r="G46" s="114"/>
      <c r="H46" s="114"/>
      <c r="I46" s="114"/>
      <c r="J46" s="114"/>
      <c r="K46" s="114"/>
      <c r="L46" s="114"/>
      <c r="M46" s="114"/>
      <c r="N46" s="115"/>
    </row>
    <row r="47" spans="1:15" s="107" customFormat="1">
      <c r="A47" s="186" t="s">
        <v>1110</v>
      </c>
      <c r="B47" s="187"/>
      <c r="C47" s="187"/>
      <c r="D47" s="187"/>
      <c r="E47" s="187"/>
      <c r="F47" s="187"/>
      <c r="G47" s="187"/>
      <c r="H47" s="187"/>
      <c r="I47" s="187"/>
      <c r="J47" s="187"/>
      <c r="K47" s="187"/>
      <c r="L47" s="187"/>
      <c r="M47" s="187"/>
      <c r="N47" s="266"/>
    </row>
    <row r="48" spans="1:15">
      <c r="A48" s="512" t="s">
        <v>1111</v>
      </c>
      <c r="B48" s="513"/>
      <c r="C48" s="513"/>
      <c r="D48" s="513"/>
      <c r="E48" s="513"/>
      <c r="F48" s="114"/>
      <c r="G48" s="114"/>
      <c r="H48" s="114"/>
      <c r="I48" s="114"/>
      <c r="J48" s="114"/>
      <c r="K48" s="114"/>
      <c r="L48" s="114"/>
      <c r="M48" s="114"/>
      <c r="N48" s="115"/>
    </row>
    <row r="49" spans="1:14" s="107" customFormat="1" ht="100.5" customHeight="1">
      <c r="A49" s="659" t="s">
        <v>1112</v>
      </c>
      <c r="B49" s="660"/>
      <c r="C49" s="660"/>
      <c r="D49" s="660"/>
      <c r="E49" s="660"/>
      <c r="F49" s="660"/>
      <c r="G49" s="660"/>
      <c r="H49" s="660"/>
      <c r="I49" s="660"/>
      <c r="J49" s="660"/>
      <c r="K49" s="660"/>
      <c r="L49" s="660"/>
      <c r="M49" s="660"/>
      <c r="N49" s="661"/>
    </row>
    <row r="50" spans="1:14" ht="21" customHeight="1">
      <c r="A50" s="871" t="s">
        <v>1113</v>
      </c>
      <c r="B50" s="872"/>
      <c r="C50" s="872"/>
      <c r="D50" s="158"/>
      <c r="E50" s="158"/>
      <c r="F50" s="158"/>
      <c r="G50" s="158"/>
      <c r="H50" s="158"/>
      <c r="I50" s="158"/>
      <c r="J50" s="158"/>
      <c r="K50" s="158"/>
      <c r="L50" s="158"/>
      <c r="M50" s="158"/>
      <c r="N50" s="153"/>
    </row>
    <row r="51" spans="1:14">
      <c r="A51" s="114"/>
      <c r="B51" s="114"/>
      <c r="C51" s="114"/>
      <c r="D51" s="114"/>
      <c r="E51" s="114"/>
      <c r="F51" s="114"/>
      <c r="G51" s="114"/>
      <c r="H51" s="114"/>
      <c r="I51" s="114"/>
      <c r="J51" s="114"/>
      <c r="K51" s="114"/>
      <c r="L51" s="114"/>
      <c r="M51" s="114"/>
      <c r="N51" s="114"/>
    </row>
    <row r="52" spans="1:14">
      <c r="A52" s="114"/>
      <c r="B52" s="114"/>
      <c r="C52" s="114"/>
      <c r="D52" s="114"/>
      <c r="E52" s="114"/>
      <c r="F52" s="114"/>
      <c r="G52" s="114"/>
      <c r="H52" s="114"/>
      <c r="I52" s="114"/>
      <c r="J52" s="114"/>
      <c r="K52" s="114"/>
      <c r="L52" s="114"/>
      <c r="M52" s="114"/>
      <c r="N52" s="114"/>
    </row>
    <row r="53" spans="1:14">
      <c r="A53" s="114"/>
      <c r="B53" s="114"/>
      <c r="C53" s="114"/>
      <c r="D53" s="114"/>
      <c r="E53" s="114"/>
      <c r="F53" s="114"/>
      <c r="G53" s="114"/>
      <c r="H53" s="114"/>
      <c r="I53" s="114"/>
      <c r="J53" s="114"/>
      <c r="K53" s="114"/>
      <c r="L53" s="114"/>
      <c r="M53" s="114"/>
      <c r="N53" s="114"/>
    </row>
    <row r="54" spans="1:14">
      <c r="A54" s="114"/>
      <c r="B54" s="114"/>
      <c r="C54" s="114"/>
      <c r="D54" s="114"/>
      <c r="E54" s="114"/>
      <c r="F54" s="114"/>
      <c r="G54" s="114"/>
      <c r="H54" s="114"/>
      <c r="I54" s="114"/>
      <c r="J54" s="114"/>
      <c r="K54" s="114"/>
      <c r="L54" s="114"/>
      <c r="M54" s="114"/>
      <c r="N54" s="114"/>
    </row>
    <row r="55" spans="1:14">
      <c r="A55" s="114"/>
      <c r="B55" s="114"/>
      <c r="C55" s="114"/>
      <c r="D55" s="114"/>
      <c r="E55" s="114"/>
      <c r="F55" s="114"/>
      <c r="G55" s="114"/>
      <c r="H55" s="114"/>
      <c r="I55" s="114"/>
      <c r="J55" s="114"/>
      <c r="K55" s="114"/>
      <c r="L55" s="114"/>
      <c r="M55" s="114"/>
      <c r="N55" s="114"/>
    </row>
    <row r="56" spans="1:14">
      <c r="A56" s="114"/>
      <c r="B56" s="114"/>
      <c r="C56" s="114"/>
      <c r="D56" s="114"/>
      <c r="E56" s="114"/>
      <c r="F56" s="114"/>
      <c r="G56" s="114"/>
      <c r="H56" s="114"/>
      <c r="I56" s="114"/>
      <c r="J56" s="114"/>
      <c r="K56" s="114"/>
      <c r="L56" s="114"/>
      <c r="M56" s="114"/>
      <c r="N56" s="114"/>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34" activePane="bottomLeft" state="frozen"/>
      <selection activeCell="A12" sqref="A12"/>
      <selection pane="bottomLeft" activeCell="D33" sqref="D33:N33"/>
    </sheetView>
  </sheetViews>
  <sheetFormatPr defaultColWidth="8.7265625" defaultRowHeight="14"/>
  <cols>
    <col min="1" max="1" width="3" style="204" customWidth="1"/>
    <col min="2" max="2" width="29.26953125" style="204" customWidth="1"/>
    <col min="3" max="3" width="39.81640625" style="204" customWidth="1"/>
    <col min="4" max="5" width="6.26953125" style="204" customWidth="1"/>
    <col min="6" max="6" width="6.453125" style="204" customWidth="1"/>
    <col min="7" max="8" width="6.26953125" style="204" customWidth="1"/>
    <col min="9" max="9" width="6.1796875" style="204" customWidth="1"/>
    <col min="10" max="10" width="6.7265625" style="204" customWidth="1"/>
    <col min="11" max="11" width="6.453125" style="204" customWidth="1"/>
    <col min="12" max="12" width="6" style="204" customWidth="1"/>
    <col min="13" max="14" width="6.453125" style="204" customWidth="1"/>
    <col min="15" max="15" width="13.1796875" style="204" customWidth="1"/>
    <col min="16" max="16" width="35.7265625" style="204" customWidth="1"/>
    <col min="17" max="16384" width="8.7265625" style="204"/>
  </cols>
  <sheetData>
    <row r="1" spans="1:16" s="210" customFormat="1" ht="14.5">
      <c r="A1" s="464" t="s">
        <v>1118</v>
      </c>
      <c r="B1" s="465"/>
      <c r="C1" s="465"/>
      <c r="D1" s="465"/>
      <c r="E1" s="465"/>
      <c r="F1" s="465"/>
      <c r="G1" s="465"/>
      <c r="H1" s="465"/>
      <c r="I1" s="465"/>
      <c r="J1" s="465"/>
      <c r="K1" s="465"/>
      <c r="L1" s="465"/>
      <c r="M1" s="465"/>
      <c r="N1" s="465"/>
      <c r="O1" s="466"/>
      <c r="P1" s="61" t="s">
        <v>557</v>
      </c>
    </row>
    <row r="2" spans="1:16" s="206" customFormat="1" ht="15" customHeight="1">
      <c r="A2" s="467" t="s">
        <v>851</v>
      </c>
      <c r="B2" s="468"/>
      <c r="C2" s="468"/>
      <c r="D2" s="468"/>
      <c r="E2" s="468"/>
      <c r="F2" s="468"/>
      <c r="G2" s="468"/>
      <c r="H2" s="468"/>
      <c r="I2" s="468"/>
      <c r="J2" s="468"/>
      <c r="K2" s="468"/>
      <c r="L2" s="468"/>
      <c r="M2" s="468"/>
      <c r="N2" s="468"/>
      <c r="O2" s="469"/>
    </row>
    <row r="3" spans="1:16" ht="141" customHeight="1">
      <c r="A3" s="1051" t="s">
        <v>1148</v>
      </c>
      <c r="B3" s="1052"/>
      <c r="C3" s="1052"/>
      <c r="D3" s="1052"/>
      <c r="E3" s="1052"/>
      <c r="F3" s="1052"/>
      <c r="G3" s="1052"/>
      <c r="H3" s="1052"/>
      <c r="I3" s="1052"/>
      <c r="J3" s="1052"/>
      <c r="K3" s="1052"/>
      <c r="L3" s="1052"/>
      <c r="M3" s="1052"/>
      <c r="N3" s="1052"/>
      <c r="O3" s="1053"/>
    </row>
    <row r="4" spans="1:16" s="206" customFormat="1" ht="16.5" customHeight="1">
      <c r="A4" s="467" t="s">
        <v>560</v>
      </c>
      <c r="B4" s="468"/>
      <c r="C4" s="468"/>
      <c r="D4" s="468"/>
      <c r="E4" s="468"/>
      <c r="F4" s="468"/>
      <c r="G4" s="468"/>
      <c r="H4" s="468"/>
      <c r="I4" s="468"/>
      <c r="J4" s="468"/>
      <c r="K4" s="468"/>
      <c r="L4" s="468"/>
      <c r="M4" s="468"/>
      <c r="N4" s="468"/>
      <c r="O4" s="469"/>
    </row>
    <row r="5" spans="1:16" ht="84">
      <c r="A5" s="476"/>
      <c r="B5" s="477"/>
      <c r="C5" s="477"/>
      <c r="D5" s="477"/>
      <c r="E5" s="477"/>
      <c r="F5" s="477"/>
      <c r="G5" s="477"/>
      <c r="H5" s="477"/>
      <c r="I5" s="477"/>
      <c r="J5" s="477"/>
      <c r="K5" s="477"/>
      <c r="L5" s="477"/>
      <c r="M5" s="477"/>
      <c r="N5" s="477"/>
      <c r="O5" s="478"/>
      <c r="P5" s="205" t="s">
        <v>574</v>
      </c>
    </row>
    <row r="6" spans="1:16" s="237" customFormat="1" ht="18.649999999999999" customHeight="1">
      <c r="A6" s="1054" t="s">
        <v>1119</v>
      </c>
      <c r="B6" s="1055"/>
      <c r="C6" s="1055"/>
      <c r="D6" s="1055"/>
      <c r="E6" s="1055"/>
      <c r="F6" s="1055"/>
      <c r="G6" s="1055"/>
      <c r="H6" s="1055"/>
      <c r="I6" s="1055"/>
      <c r="J6" s="1055"/>
      <c r="K6" s="1055"/>
      <c r="L6" s="1055"/>
      <c r="M6" s="1055"/>
      <c r="N6" s="1055"/>
      <c r="O6" s="1056"/>
    </row>
    <row r="7" spans="1:16" s="210" customFormat="1" ht="16.5" customHeight="1">
      <c r="A7" s="651" t="s">
        <v>1120</v>
      </c>
      <c r="B7" s="652"/>
      <c r="C7" s="652"/>
      <c r="D7" s="652"/>
      <c r="E7" s="652"/>
      <c r="F7" s="652"/>
      <c r="G7" s="652"/>
      <c r="H7" s="652"/>
      <c r="I7" s="652"/>
      <c r="J7" s="652"/>
      <c r="K7" s="652"/>
      <c r="L7" s="652"/>
      <c r="M7" s="652"/>
      <c r="N7" s="652"/>
      <c r="O7" s="653"/>
    </row>
    <row r="8" spans="1:16" s="125" customFormat="1" ht="15" customHeight="1">
      <c r="A8" s="1059" t="s">
        <v>1121</v>
      </c>
      <c r="B8" s="1059"/>
      <c r="C8" s="1059"/>
      <c r="D8" s="269"/>
      <c r="E8" s="269"/>
      <c r="F8" s="269"/>
      <c r="G8" s="269"/>
      <c r="H8" s="269"/>
      <c r="I8" s="269"/>
      <c r="J8" s="269"/>
      <c r="K8" s="269"/>
      <c r="L8" s="269"/>
      <c r="M8" s="269"/>
      <c r="N8" s="269"/>
      <c r="O8" s="270"/>
    </row>
    <row r="9" spans="1:16" s="159" customFormat="1" ht="15" customHeight="1">
      <c r="A9" s="1059" t="s">
        <v>1122</v>
      </c>
      <c r="B9" s="1059"/>
      <c r="C9" s="1059"/>
      <c r="D9" s="271"/>
      <c r="E9" s="271"/>
      <c r="F9" s="271"/>
      <c r="G9" s="271"/>
      <c r="H9" s="271"/>
      <c r="I9" s="271"/>
      <c r="J9" s="271"/>
      <c r="K9" s="271"/>
      <c r="L9" s="271"/>
      <c r="M9" s="271"/>
      <c r="N9" s="271"/>
      <c r="O9" s="272"/>
    </row>
    <row r="10" spans="1:16" s="159" customFormat="1" ht="15" customHeight="1">
      <c r="A10" s="1057" t="s">
        <v>1123</v>
      </c>
      <c r="B10" s="1057"/>
      <c r="C10" s="1057"/>
      <c r="D10" s="1057"/>
      <c r="E10" s="1057"/>
      <c r="F10" s="1057"/>
      <c r="G10" s="1057"/>
      <c r="H10" s="1057"/>
      <c r="I10" s="1057"/>
      <c r="J10" s="1057"/>
      <c r="K10" s="1057"/>
      <c r="L10" s="1057"/>
      <c r="M10" s="1057"/>
      <c r="N10" s="1057"/>
      <c r="O10" s="1058"/>
    </row>
    <row r="11" spans="1:16" s="159" customFormat="1" ht="18" customHeight="1">
      <c r="A11" s="645" t="s">
        <v>57</v>
      </c>
      <c r="B11" s="645"/>
      <c r="C11" s="271"/>
      <c r="D11" s="271"/>
      <c r="E11" s="271"/>
      <c r="F11" s="271"/>
      <c r="G11" s="271"/>
      <c r="H11" s="271"/>
      <c r="I11" s="271"/>
      <c r="J11" s="271"/>
      <c r="K11" s="271"/>
      <c r="L11" s="271"/>
      <c r="M11" s="271"/>
      <c r="N11" s="271"/>
      <c r="O11" s="272"/>
    </row>
    <row r="12" spans="1:16" ht="30.75" customHeight="1">
      <c r="A12" s="482" t="s">
        <v>601</v>
      </c>
      <c r="B12" s="483"/>
      <c r="C12" s="486"/>
      <c r="D12" s="496" t="s">
        <v>562</v>
      </c>
      <c r="E12" s="497"/>
      <c r="F12" s="498"/>
      <c r="G12" s="499"/>
      <c r="H12" s="500"/>
      <c r="I12" s="500"/>
      <c r="J12" s="500"/>
      <c r="K12" s="500"/>
      <c r="L12" s="500"/>
      <c r="M12" s="500"/>
      <c r="N12" s="500"/>
      <c r="O12" s="501"/>
    </row>
    <row r="13" spans="1:16" ht="44.25" customHeight="1">
      <c r="A13" s="484"/>
      <c r="B13" s="485"/>
      <c r="C13" s="487"/>
      <c r="D13" s="496" t="s">
        <v>564</v>
      </c>
      <c r="E13" s="497"/>
      <c r="F13" s="498"/>
      <c r="G13" s="499"/>
      <c r="H13" s="500"/>
      <c r="I13" s="500"/>
      <c r="J13" s="500"/>
      <c r="K13" s="500"/>
      <c r="L13" s="500"/>
      <c r="M13" s="500"/>
      <c r="N13" s="500"/>
      <c r="O13" s="501"/>
    </row>
    <row r="14" spans="1:16" ht="20.25" customHeight="1">
      <c r="A14" s="488" t="s">
        <v>563</v>
      </c>
      <c r="B14" s="488"/>
      <c r="C14" s="495"/>
      <c r="D14" s="496" t="s">
        <v>566</v>
      </c>
      <c r="E14" s="497"/>
      <c r="F14" s="497"/>
      <c r="G14" s="497"/>
      <c r="H14" s="497"/>
      <c r="I14" s="497"/>
      <c r="J14" s="497"/>
      <c r="K14" s="497"/>
      <c r="L14" s="497"/>
      <c r="M14" s="497"/>
      <c r="N14" s="498"/>
      <c r="O14" s="502"/>
    </row>
    <row r="15" spans="1:16" ht="36" customHeight="1">
      <c r="A15" s="488"/>
      <c r="B15" s="488"/>
      <c r="C15" s="495"/>
      <c r="D15" s="11"/>
      <c r="E15" s="11"/>
      <c r="F15" s="11"/>
      <c r="G15" s="11"/>
      <c r="H15" s="11"/>
      <c r="I15" s="11"/>
      <c r="J15" s="11"/>
      <c r="K15" s="11"/>
      <c r="L15" s="11"/>
      <c r="M15" s="11"/>
      <c r="N15" s="11"/>
      <c r="O15" s="503"/>
    </row>
    <row r="16" spans="1:16" ht="19.5" customHeight="1">
      <c r="A16" s="488"/>
      <c r="B16" s="488"/>
      <c r="C16" s="495"/>
      <c r="D16" s="496" t="s">
        <v>565</v>
      </c>
      <c r="E16" s="497"/>
      <c r="F16" s="497"/>
      <c r="G16" s="497"/>
      <c r="H16" s="497"/>
      <c r="I16" s="497"/>
      <c r="J16" s="497"/>
      <c r="K16" s="497"/>
      <c r="L16" s="497"/>
      <c r="M16" s="497"/>
      <c r="N16" s="498"/>
      <c r="O16" s="503"/>
    </row>
    <row r="17" spans="1:16" ht="43.5" customHeight="1">
      <c r="A17" s="688" t="s">
        <v>1124</v>
      </c>
      <c r="B17" s="689"/>
      <c r="C17" s="690"/>
      <c r="D17" s="11"/>
      <c r="E17" s="11"/>
      <c r="F17" s="11"/>
      <c r="G17" s="11"/>
      <c r="H17" s="11"/>
      <c r="I17" s="11"/>
      <c r="J17" s="11"/>
      <c r="K17" s="11"/>
      <c r="L17" s="11"/>
      <c r="M17" s="11"/>
      <c r="N17" s="11"/>
      <c r="O17" s="504"/>
    </row>
    <row r="18" spans="1:16" s="206" customFormat="1" ht="45" customHeight="1">
      <c r="A18" s="738"/>
      <c r="B18" s="739"/>
      <c r="C18" s="740"/>
      <c r="D18" s="473" t="s">
        <v>568</v>
      </c>
      <c r="E18" s="474"/>
      <c r="F18" s="474"/>
      <c r="G18" s="474"/>
      <c r="H18" s="474"/>
      <c r="I18" s="474"/>
      <c r="J18" s="474"/>
      <c r="K18" s="474"/>
      <c r="L18" s="474"/>
      <c r="M18" s="474"/>
      <c r="N18" s="475"/>
      <c r="O18" s="217" t="s">
        <v>569</v>
      </c>
    </row>
    <row r="19" spans="1:16" s="210" customFormat="1" ht="17.25" customHeight="1">
      <c r="A19" s="1060" t="s">
        <v>1125</v>
      </c>
      <c r="B19" s="1060"/>
      <c r="C19" s="1060"/>
      <c r="D19" s="1060"/>
      <c r="E19" s="1060"/>
      <c r="F19" s="1060"/>
      <c r="G19" s="1060"/>
      <c r="H19" s="1060"/>
      <c r="I19" s="1060"/>
      <c r="J19" s="1060"/>
      <c r="K19" s="1060"/>
      <c r="L19" s="1060"/>
      <c r="M19" s="1060"/>
      <c r="N19" s="1060"/>
      <c r="O19" s="1060"/>
    </row>
    <row r="20" spans="1:16" s="210" customFormat="1" ht="70">
      <c r="A20" s="123" t="s">
        <v>570</v>
      </c>
      <c r="B20" s="479" t="s">
        <v>1126</v>
      </c>
      <c r="C20" s="481"/>
      <c r="D20" s="20">
        <v>0</v>
      </c>
      <c r="E20" s="20">
        <v>0</v>
      </c>
      <c r="F20" s="20">
        <v>0</v>
      </c>
      <c r="G20" s="20">
        <v>0</v>
      </c>
      <c r="H20" s="20">
        <v>0</v>
      </c>
      <c r="I20" s="20">
        <v>0</v>
      </c>
      <c r="J20" s="20">
        <v>0</v>
      </c>
      <c r="K20" s="20">
        <v>0</v>
      </c>
      <c r="L20" s="20">
        <v>0</v>
      </c>
      <c r="M20" s="20">
        <v>0</v>
      </c>
      <c r="N20" s="20">
        <v>0</v>
      </c>
      <c r="O20" s="20"/>
      <c r="P20" s="233" t="s">
        <v>555</v>
      </c>
    </row>
    <row r="21" spans="1:16" s="210" customFormat="1" ht="84">
      <c r="A21" s="123" t="s">
        <v>572</v>
      </c>
      <c r="B21" s="479" t="s">
        <v>1127</v>
      </c>
      <c r="C21" s="481"/>
      <c r="D21" s="20">
        <v>0</v>
      </c>
      <c r="E21" s="20">
        <v>0</v>
      </c>
      <c r="F21" s="20">
        <v>0</v>
      </c>
      <c r="G21" s="20">
        <v>0</v>
      </c>
      <c r="H21" s="20">
        <v>0</v>
      </c>
      <c r="I21" s="20">
        <v>0</v>
      </c>
      <c r="J21" s="20">
        <v>0</v>
      </c>
      <c r="K21" s="20">
        <v>0</v>
      </c>
      <c r="L21" s="20">
        <v>0</v>
      </c>
      <c r="M21" s="20">
        <v>0</v>
      </c>
      <c r="N21" s="20">
        <v>0</v>
      </c>
      <c r="O21" s="20"/>
      <c r="P21" s="233" t="s">
        <v>574</v>
      </c>
    </row>
    <row r="22" spans="1:16" s="210" customFormat="1" ht="64.5" customHeight="1">
      <c r="A22" s="123" t="s">
        <v>575</v>
      </c>
      <c r="B22" s="479" t="s">
        <v>1128</v>
      </c>
      <c r="C22" s="481"/>
      <c r="D22" s="20">
        <v>0</v>
      </c>
      <c r="E22" s="20">
        <v>0</v>
      </c>
      <c r="F22" s="20">
        <v>0</v>
      </c>
      <c r="G22" s="20">
        <v>0</v>
      </c>
      <c r="H22" s="20">
        <v>0</v>
      </c>
      <c r="I22" s="20">
        <v>0</v>
      </c>
      <c r="J22" s="20">
        <v>0</v>
      </c>
      <c r="K22" s="20">
        <v>0</v>
      </c>
      <c r="L22" s="20">
        <v>0</v>
      </c>
      <c r="M22" s="20">
        <v>0</v>
      </c>
      <c r="N22" s="20">
        <v>0</v>
      </c>
      <c r="O22" s="20"/>
      <c r="P22" s="233" t="s">
        <v>551</v>
      </c>
    </row>
    <row r="23" spans="1:16" s="210" customFormat="1" ht="56">
      <c r="A23" s="123" t="s">
        <v>577</v>
      </c>
      <c r="B23" s="479" t="s">
        <v>1129</v>
      </c>
      <c r="C23" s="481"/>
      <c r="D23" s="20">
        <v>0</v>
      </c>
      <c r="E23" s="20">
        <v>0</v>
      </c>
      <c r="F23" s="20">
        <v>0</v>
      </c>
      <c r="G23" s="20">
        <v>0</v>
      </c>
      <c r="H23" s="20">
        <v>0</v>
      </c>
      <c r="I23" s="20">
        <v>0</v>
      </c>
      <c r="J23" s="20">
        <v>0</v>
      </c>
      <c r="K23" s="20">
        <v>0</v>
      </c>
      <c r="L23" s="20">
        <v>0</v>
      </c>
      <c r="M23" s="20">
        <v>0</v>
      </c>
      <c r="N23" s="20">
        <v>0</v>
      </c>
      <c r="O23" s="20"/>
      <c r="P23" s="233" t="s">
        <v>551</v>
      </c>
    </row>
    <row r="24" spans="1:16" s="210" customFormat="1" ht="56">
      <c r="A24" s="123" t="s">
        <v>730</v>
      </c>
      <c r="B24" s="479" t="s">
        <v>1130</v>
      </c>
      <c r="C24" s="481"/>
      <c r="D24" s="20">
        <v>0</v>
      </c>
      <c r="E24" s="20">
        <v>0</v>
      </c>
      <c r="F24" s="20">
        <v>0</v>
      </c>
      <c r="G24" s="20">
        <v>0</v>
      </c>
      <c r="H24" s="20">
        <v>0</v>
      </c>
      <c r="I24" s="20">
        <v>0</v>
      </c>
      <c r="J24" s="20">
        <v>0</v>
      </c>
      <c r="K24" s="20">
        <v>0</v>
      </c>
      <c r="L24" s="20">
        <v>0</v>
      </c>
      <c r="M24" s="20">
        <v>0</v>
      </c>
      <c r="N24" s="20">
        <v>0</v>
      </c>
      <c r="O24" s="20"/>
      <c r="P24" s="233" t="s">
        <v>551</v>
      </c>
    </row>
    <row r="25" spans="1:16" s="210" customFormat="1" ht="56">
      <c r="A25" s="123" t="s">
        <v>581</v>
      </c>
      <c r="B25" s="479" t="s">
        <v>1131</v>
      </c>
      <c r="C25" s="481"/>
      <c r="D25" s="20">
        <v>0</v>
      </c>
      <c r="E25" s="20">
        <v>0</v>
      </c>
      <c r="F25" s="20">
        <v>0</v>
      </c>
      <c r="G25" s="20">
        <v>0</v>
      </c>
      <c r="H25" s="20">
        <v>0</v>
      </c>
      <c r="I25" s="20">
        <v>0</v>
      </c>
      <c r="J25" s="20">
        <v>0</v>
      </c>
      <c r="K25" s="20">
        <v>0</v>
      </c>
      <c r="L25" s="20">
        <v>0</v>
      </c>
      <c r="M25" s="20">
        <v>0</v>
      </c>
      <c r="N25" s="20">
        <v>0</v>
      </c>
      <c r="O25" s="20"/>
      <c r="P25" s="233" t="s">
        <v>551</v>
      </c>
    </row>
    <row r="26" spans="1:16" s="210" customFormat="1" ht="17.149999999999999" customHeight="1">
      <c r="A26" s="1042" t="s">
        <v>1132</v>
      </c>
      <c r="B26" s="1043"/>
      <c r="C26" s="1043"/>
      <c r="D26" s="1043"/>
      <c r="E26" s="1043"/>
      <c r="F26" s="1043"/>
      <c r="G26" s="1043"/>
      <c r="H26" s="1043"/>
      <c r="I26" s="1043"/>
      <c r="J26" s="1043"/>
      <c r="K26" s="1043"/>
      <c r="L26" s="1043"/>
      <c r="M26" s="1043"/>
      <c r="N26" s="1043"/>
      <c r="O26" s="1044"/>
    </row>
    <row r="27" spans="1:16" s="210" customFormat="1" ht="56">
      <c r="A27" s="123" t="s">
        <v>584</v>
      </c>
      <c r="B27" s="479" t="s">
        <v>1133</v>
      </c>
      <c r="C27" s="481"/>
      <c r="D27" s="20">
        <v>0</v>
      </c>
      <c r="E27" s="20">
        <v>0</v>
      </c>
      <c r="F27" s="20">
        <v>0</v>
      </c>
      <c r="G27" s="20">
        <v>0</v>
      </c>
      <c r="H27" s="20">
        <v>0</v>
      </c>
      <c r="I27" s="20">
        <v>0</v>
      </c>
      <c r="J27" s="20">
        <v>0</v>
      </c>
      <c r="K27" s="20">
        <v>0</v>
      </c>
      <c r="L27" s="20">
        <v>0</v>
      </c>
      <c r="M27" s="20">
        <v>0</v>
      </c>
      <c r="N27" s="20">
        <v>0</v>
      </c>
      <c r="O27" s="20"/>
      <c r="P27" s="233" t="s">
        <v>551</v>
      </c>
    </row>
    <row r="28" spans="1:16" s="210" customFormat="1" ht="16.5" customHeight="1">
      <c r="A28" s="1042" t="s">
        <v>1134</v>
      </c>
      <c r="B28" s="1043"/>
      <c r="C28" s="1043"/>
      <c r="D28" s="1043"/>
      <c r="E28" s="1043"/>
      <c r="F28" s="1043"/>
      <c r="G28" s="1043"/>
      <c r="H28" s="1043"/>
      <c r="I28" s="1043"/>
      <c r="J28" s="1043"/>
      <c r="K28" s="1043"/>
      <c r="L28" s="1043"/>
      <c r="M28" s="1043"/>
      <c r="N28" s="1043"/>
      <c r="O28" s="1044"/>
    </row>
    <row r="29" spans="1:16" s="210" customFormat="1" ht="56">
      <c r="A29" s="123" t="s">
        <v>587</v>
      </c>
      <c r="B29" s="479" t="s">
        <v>1135</v>
      </c>
      <c r="C29" s="481"/>
      <c r="D29" s="20">
        <v>0</v>
      </c>
      <c r="E29" s="20">
        <v>0</v>
      </c>
      <c r="F29" s="20">
        <v>0</v>
      </c>
      <c r="G29" s="20">
        <v>0</v>
      </c>
      <c r="H29" s="20">
        <v>0</v>
      </c>
      <c r="I29" s="20">
        <v>0</v>
      </c>
      <c r="J29" s="20">
        <v>0</v>
      </c>
      <c r="K29" s="20">
        <v>0</v>
      </c>
      <c r="L29" s="20">
        <v>0</v>
      </c>
      <c r="M29" s="20">
        <v>0</v>
      </c>
      <c r="N29" s="20">
        <v>0</v>
      </c>
      <c r="O29" s="20"/>
      <c r="P29" s="233" t="s">
        <v>551</v>
      </c>
    </row>
    <row r="30" spans="1:16" s="210" customFormat="1" ht="17.25" customHeight="1">
      <c r="A30" s="1042" t="s">
        <v>1136</v>
      </c>
      <c r="B30" s="1043"/>
      <c r="C30" s="1043"/>
      <c r="D30" s="1043"/>
      <c r="E30" s="1043"/>
      <c r="F30" s="1043"/>
      <c r="G30" s="1043"/>
      <c r="H30" s="1043"/>
      <c r="I30" s="1043"/>
      <c r="J30" s="1043"/>
      <c r="K30" s="1043"/>
      <c r="L30" s="1043"/>
      <c r="M30" s="1043"/>
      <c r="N30" s="1043"/>
      <c r="O30" s="1044"/>
    </row>
    <row r="31" spans="1:16" s="210" customFormat="1" ht="56">
      <c r="A31" s="123" t="s">
        <v>767</v>
      </c>
      <c r="B31" s="479" t="s">
        <v>1137</v>
      </c>
      <c r="C31" s="481"/>
      <c r="D31" s="20">
        <v>0</v>
      </c>
      <c r="E31" s="20">
        <v>0</v>
      </c>
      <c r="F31" s="20">
        <v>0</v>
      </c>
      <c r="G31" s="20">
        <v>0</v>
      </c>
      <c r="H31" s="20">
        <v>0</v>
      </c>
      <c r="I31" s="20">
        <v>0</v>
      </c>
      <c r="J31" s="20">
        <v>0</v>
      </c>
      <c r="K31" s="20">
        <v>0</v>
      </c>
      <c r="L31" s="20">
        <v>0</v>
      </c>
      <c r="M31" s="20">
        <v>0</v>
      </c>
      <c r="N31" s="20">
        <v>0</v>
      </c>
      <c r="O31" s="20"/>
      <c r="P31" s="233" t="s">
        <v>551</v>
      </c>
    </row>
    <row r="32" spans="1:16" s="210" customFormat="1" ht="20.149999999999999" customHeight="1">
      <c r="A32" s="1064" t="s">
        <v>1138</v>
      </c>
      <c r="B32" s="1065"/>
      <c r="C32" s="1065"/>
      <c r="D32" s="1065"/>
      <c r="E32" s="1065"/>
      <c r="F32" s="1065"/>
      <c r="G32" s="1065"/>
      <c r="H32" s="1065"/>
      <c r="I32" s="1065"/>
      <c r="J32" s="1065"/>
      <c r="K32" s="1065"/>
      <c r="L32" s="1065"/>
      <c r="M32" s="1065"/>
      <c r="N32" s="1065"/>
      <c r="O32" s="1066"/>
    </row>
    <row r="33" spans="1:16" s="210" customFormat="1" ht="56.25" customHeight="1">
      <c r="A33" s="123" t="s">
        <v>769</v>
      </c>
      <c r="B33" s="479" t="s">
        <v>1139</v>
      </c>
      <c r="C33" s="481"/>
      <c r="D33" s="20">
        <v>0</v>
      </c>
      <c r="E33" s="20">
        <v>0</v>
      </c>
      <c r="F33" s="20">
        <v>0</v>
      </c>
      <c r="G33" s="20">
        <v>0</v>
      </c>
      <c r="H33" s="20">
        <v>0</v>
      </c>
      <c r="I33" s="20">
        <v>0</v>
      </c>
      <c r="J33" s="20">
        <v>0</v>
      </c>
      <c r="K33" s="20">
        <v>0</v>
      </c>
      <c r="L33" s="20">
        <v>0</v>
      </c>
      <c r="M33" s="20">
        <v>0</v>
      </c>
      <c r="N33" s="20">
        <v>0</v>
      </c>
      <c r="O33" s="20"/>
      <c r="P33" s="233" t="s">
        <v>551</v>
      </c>
    </row>
    <row r="34" spans="1:16" s="206" customFormat="1" ht="19.5" customHeight="1">
      <c r="A34" s="685" t="s">
        <v>1140</v>
      </c>
      <c r="B34" s="686"/>
      <c r="C34" s="686"/>
      <c r="D34" s="20" t="str">
        <f>IF(D20=1,"Yes","No")</f>
        <v>No</v>
      </c>
      <c r="E34" s="20" t="str">
        <f t="shared" ref="E34:N34" si="0">IF(E20=1,"Yes","No")</f>
        <v>No</v>
      </c>
      <c r="F34" s="20" t="str">
        <f t="shared" si="0"/>
        <v>No</v>
      </c>
      <c r="G34" s="20" t="str">
        <f t="shared" si="0"/>
        <v>No</v>
      </c>
      <c r="H34" s="20" t="str">
        <f t="shared" si="0"/>
        <v>No</v>
      </c>
      <c r="I34" s="20" t="str">
        <f t="shared" si="0"/>
        <v>No</v>
      </c>
      <c r="J34" s="20" t="str">
        <f t="shared" si="0"/>
        <v>No</v>
      </c>
      <c r="K34" s="20" t="str">
        <f t="shared" si="0"/>
        <v>No</v>
      </c>
      <c r="L34" s="20" t="str">
        <f t="shared" si="0"/>
        <v>No</v>
      </c>
      <c r="M34" s="20" t="str">
        <f t="shared" si="0"/>
        <v>No</v>
      </c>
      <c r="N34" s="20" t="str">
        <f t="shared" si="0"/>
        <v>No</v>
      </c>
      <c r="O34" s="20"/>
    </row>
    <row r="35" spans="1:16" ht="19.5" customHeight="1">
      <c r="A35" s="685" t="s">
        <v>590</v>
      </c>
      <c r="B35" s="686"/>
      <c r="C35" s="686"/>
      <c r="D35" s="20">
        <f>SUM(D20:D25,D27,D29,D31,D33)</f>
        <v>0</v>
      </c>
      <c r="E35" s="20">
        <f t="shared" ref="E35:N35" si="1">SUM(E20:E25,E27,E29,E31,E33)</f>
        <v>0</v>
      </c>
      <c r="F35" s="20">
        <f t="shared" si="1"/>
        <v>0</v>
      </c>
      <c r="G35" s="20">
        <f t="shared" si="1"/>
        <v>0</v>
      </c>
      <c r="H35" s="20">
        <f t="shared" si="1"/>
        <v>0</v>
      </c>
      <c r="I35" s="20">
        <f t="shared" si="1"/>
        <v>0</v>
      </c>
      <c r="J35" s="20">
        <f t="shared" si="1"/>
        <v>0</v>
      </c>
      <c r="K35" s="20">
        <f t="shared" si="1"/>
        <v>0</v>
      </c>
      <c r="L35" s="20">
        <f t="shared" si="1"/>
        <v>0</v>
      </c>
      <c r="M35" s="20">
        <f t="shared" si="1"/>
        <v>0</v>
      </c>
      <c r="N35" s="20">
        <f t="shared" si="1"/>
        <v>0</v>
      </c>
      <c r="O35" s="20"/>
    </row>
    <row r="36" spans="1:16" s="206" customFormat="1" ht="26.25" customHeight="1">
      <c r="A36" s="621" t="s">
        <v>645</v>
      </c>
      <c r="B36" s="621"/>
      <c r="C36" s="122" t="s">
        <v>592</v>
      </c>
      <c r="D36" s="621" t="s">
        <v>605</v>
      </c>
      <c r="E36" s="621"/>
      <c r="F36" s="621"/>
      <c r="G36" s="621"/>
      <c r="H36" s="621"/>
      <c r="I36" s="621"/>
      <c r="J36" s="621"/>
      <c r="K36" s="621"/>
      <c r="L36" s="621"/>
      <c r="M36" s="621"/>
      <c r="N36" s="621"/>
      <c r="O36" s="273"/>
    </row>
    <row r="37" spans="1:16" s="275" customFormat="1" ht="19.5" customHeight="1">
      <c r="A37" s="1061" t="s">
        <v>1141</v>
      </c>
      <c r="B37" s="1061"/>
      <c r="C37" s="1061"/>
      <c r="D37" s="1061"/>
      <c r="E37" s="1061"/>
      <c r="F37" s="1061"/>
      <c r="G37" s="1061"/>
      <c r="H37" s="1061"/>
      <c r="I37" s="1061"/>
      <c r="J37" s="1061"/>
      <c r="K37" s="1061"/>
      <c r="L37" s="1061"/>
      <c r="M37" s="1061"/>
      <c r="N37" s="1061"/>
      <c r="O37" s="274"/>
    </row>
    <row r="38" spans="1:16" s="210" customFormat="1" ht="46.5" customHeight="1">
      <c r="A38" s="696" t="s">
        <v>1142</v>
      </c>
      <c r="B38" s="697"/>
      <c r="C38" s="123" t="s">
        <v>594</v>
      </c>
      <c r="D38" s="20"/>
      <c r="E38" s="20"/>
      <c r="F38" s="20"/>
      <c r="G38" s="20"/>
      <c r="H38" s="20"/>
      <c r="I38" s="20"/>
      <c r="J38" s="20"/>
      <c r="K38" s="20"/>
      <c r="L38" s="20"/>
      <c r="M38" s="20"/>
      <c r="N38" s="20"/>
      <c r="O38" s="276"/>
    </row>
    <row r="39" spans="1:16" s="210" customFormat="1" ht="70.5" customHeight="1">
      <c r="A39" s="696" t="s">
        <v>1143</v>
      </c>
      <c r="B39" s="697"/>
      <c r="C39" s="123" t="s">
        <v>596</v>
      </c>
      <c r="D39" s="20"/>
      <c r="E39" s="20"/>
      <c r="F39" s="20"/>
      <c r="G39" s="20"/>
      <c r="H39" s="20"/>
      <c r="I39" s="20"/>
      <c r="J39" s="20"/>
      <c r="K39" s="20"/>
      <c r="L39" s="20"/>
      <c r="M39" s="20"/>
      <c r="N39" s="20"/>
      <c r="O39" s="276"/>
    </row>
    <row r="40" spans="1:16" s="210" customFormat="1" ht="31.5" customHeight="1">
      <c r="A40" s="694" t="s">
        <v>1144</v>
      </c>
      <c r="B40" s="695"/>
      <c r="C40" s="123" t="s">
        <v>598</v>
      </c>
      <c r="D40" s="20"/>
      <c r="E40" s="20"/>
      <c r="F40" s="20"/>
      <c r="G40" s="20"/>
      <c r="H40" s="20"/>
      <c r="I40" s="20"/>
      <c r="J40" s="20"/>
      <c r="K40" s="20"/>
      <c r="L40" s="20"/>
      <c r="M40" s="20"/>
      <c r="N40" s="20"/>
      <c r="O40" s="276"/>
    </row>
    <row r="41" spans="1:16" ht="30" customHeight="1">
      <c r="A41" s="1061" t="s">
        <v>1149</v>
      </c>
      <c r="B41" s="1061"/>
      <c r="C41" s="1061"/>
      <c r="D41" s="1061"/>
      <c r="E41" s="1061"/>
      <c r="F41" s="1061"/>
      <c r="G41" s="1061"/>
      <c r="H41" s="1061"/>
      <c r="I41" s="1061"/>
      <c r="J41" s="1061"/>
      <c r="K41" s="1061"/>
      <c r="L41" s="1061"/>
      <c r="M41" s="1061"/>
      <c r="N41" s="1061"/>
      <c r="O41" s="277"/>
    </row>
    <row r="42" spans="1:16" s="210" customFormat="1" ht="96" customHeight="1">
      <c r="A42" s="1062" t="s">
        <v>1145</v>
      </c>
      <c r="B42" s="1063"/>
      <c r="C42" s="279" t="s">
        <v>594</v>
      </c>
      <c r="D42" s="20"/>
      <c r="E42" s="20"/>
      <c r="F42" s="20"/>
      <c r="G42" s="20"/>
      <c r="H42" s="20"/>
      <c r="I42" s="20"/>
      <c r="J42" s="20"/>
      <c r="K42" s="20"/>
      <c r="L42" s="20"/>
      <c r="M42" s="20"/>
      <c r="N42" s="20"/>
      <c r="O42" s="276"/>
    </row>
    <row r="43" spans="1:16" s="210" customFormat="1" ht="100.5" customHeight="1">
      <c r="A43" s="696" t="s">
        <v>1146</v>
      </c>
      <c r="B43" s="697"/>
      <c r="C43" s="123" t="s">
        <v>596</v>
      </c>
      <c r="D43" s="20"/>
      <c r="E43" s="20"/>
      <c r="F43" s="20"/>
      <c r="G43" s="20"/>
      <c r="H43" s="20"/>
      <c r="I43" s="20"/>
      <c r="J43" s="20"/>
      <c r="K43" s="20"/>
      <c r="L43" s="20"/>
      <c r="M43" s="20"/>
      <c r="N43" s="20"/>
      <c r="O43" s="276"/>
    </row>
    <row r="44" spans="1:16" s="210" customFormat="1" ht="33.75" customHeight="1">
      <c r="A44" s="694" t="s">
        <v>1147</v>
      </c>
      <c r="B44" s="695"/>
      <c r="C44" s="123" t="s">
        <v>598</v>
      </c>
      <c r="D44" s="20"/>
      <c r="E44" s="20"/>
      <c r="F44" s="20"/>
      <c r="G44" s="20"/>
      <c r="H44" s="20"/>
      <c r="I44" s="20"/>
      <c r="J44" s="20"/>
      <c r="K44" s="20"/>
      <c r="L44" s="20"/>
      <c r="M44" s="20"/>
      <c r="N44" s="20"/>
      <c r="O44" s="278"/>
    </row>
    <row r="45" spans="1:16" s="206" customFormat="1" ht="17.149999999999999" customHeight="1">
      <c r="A45" s="507" t="s">
        <v>599</v>
      </c>
      <c r="B45" s="508"/>
      <c r="C45" s="508"/>
      <c r="D45" s="508"/>
      <c r="E45" s="508"/>
      <c r="F45" s="508"/>
      <c r="G45" s="508"/>
      <c r="H45" s="508"/>
      <c r="I45" s="508"/>
      <c r="J45" s="508"/>
      <c r="K45" s="508"/>
      <c r="L45" s="508"/>
      <c r="M45" s="508"/>
      <c r="N45" s="508"/>
      <c r="O45" s="698"/>
    </row>
    <row r="46" spans="1:16" ht="70">
      <c r="A46" s="476"/>
      <c r="B46" s="477"/>
      <c r="C46" s="477"/>
      <c r="D46" s="477"/>
      <c r="E46" s="477"/>
      <c r="F46" s="477"/>
      <c r="G46" s="477"/>
      <c r="H46" s="477"/>
      <c r="I46" s="477"/>
      <c r="J46" s="477"/>
      <c r="K46" s="477"/>
      <c r="L46" s="477"/>
      <c r="M46" s="477"/>
      <c r="N46" s="477"/>
      <c r="O46" s="478"/>
      <c r="P46" s="205" t="s">
        <v>555</v>
      </c>
    </row>
    <row r="47" spans="1:16" s="206" customFormat="1" ht="14.25" customHeight="1">
      <c r="A47" s="467" t="s">
        <v>600</v>
      </c>
      <c r="B47" s="468"/>
      <c r="C47" s="468"/>
      <c r="D47" s="468"/>
      <c r="E47" s="468"/>
      <c r="F47" s="468"/>
      <c r="G47" s="468"/>
      <c r="H47" s="468"/>
      <c r="I47" s="468"/>
      <c r="J47" s="468"/>
      <c r="K47" s="468"/>
      <c r="L47" s="468"/>
      <c r="M47" s="468"/>
      <c r="N47" s="468"/>
      <c r="O47" s="469"/>
    </row>
    <row r="48" spans="1:16" ht="267" customHeight="1">
      <c r="A48" s="479" t="s">
        <v>1150</v>
      </c>
      <c r="B48" s="480"/>
      <c r="C48" s="480"/>
      <c r="D48" s="480"/>
      <c r="E48" s="480"/>
      <c r="F48" s="480"/>
      <c r="G48" s="480"/>
      <c r="H48" s="480"/>
      <c r="I48" s="480"/>
      <c r="J48" s="480"/>
      <c r="K48" s="480"/>
      <c r="L48" s="480"/>
      <c r="M48" s="480"/>
      <c r="N48" s="480"/>
      <c r="O48" s="481"/>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70" zoomScaleNormal="70" workbookViewId="0">
      <pane ySplit="1" topLeftCell="A3" activePane="bottomLeft" state="frozen"/>
      <selection activeCell="A12" sqref="A12"/>
      <selection pane="bottomLeft" activeCell="M27" sqref="M27"/>
    </sheetView>
  </sheetViews>
  <sheetFormatPr defaultColWidth="8.7265625" defaultRowHeight="14"/>
  <cols>
    <col min="1" max="1" width="3.1796875" style="204" customWidth="1"/>
    <col min="2" max="2" width="15.54296875" style="204" customWidth="1"/>
    <col min="3" max="3" width="20.453125" style="204" customWidth="1"/>
    <col min="4" max="4" width="19.54296875" style="204" customWidth="1"/>
    <col min="5" max="5" width="19.1796875" style="204" customWidth="1"/>
    <col min="6" max="6" width="6.7265625" style="204" customWidth="1"/>
    <col min="7" max="7" width="7.26953125" style="204" customWidth="1"/>
    <col min="8" max="8" width="7" style="204" customWidth="1"/>
    <col min="9" max="10" width="6.7265625" style="204" customWidth="1"/>
    <col min="11" max="11" width="6.54296875" style="204" customWidth="1"/>
    <col min="12" max="12" width="7.453125" style="204" customWidth="1"/>
    <col min="13" max="13" width="7.7265625" style="204" customWidth="1"/>
    <col min="14" max="14" width="6.81640625" style="204" customWidth="1"/>
    <col min="15" max="15" width="8.54296875" style="204" customWidth="1"/>
    <col min="16" max="16" width="16.1796875" style="204" customWidth="1"/>
    <col min="17" max="17" width="35.7265625" style="204" customWidth="1"/>
    <col min="18" max="16384" width="8.7265625" style="204"/>
  </cols>
  <sheetData>
    <row r="1" spans="1:24" s="210" customFormat="1" ht="14.5">
      <c r="A1" s="1079" t="s">
        <v>1151</v>
      </c>
      <c r="B1" s="1080"/>
      <c r="C1" s="1080"/>
      <c r="D1" s="1080"/>
      <c r="E1" s="1080"/>
      <c r="F1" s="1080"/>
      <c r="G1" s="1080"/>
      <c r="H1" s="1080"/>
      <c r="I1" s="1080"/>
      <c r="J1" s="1080"/>
      <c r="K1" s="1080"/>
      <c r="L1" s="1080"/>
      <c r="M1" s="1080"/>
      <c r="N1" s="1080"/>
      <c r="O1" s="1080"/>
      <c r="P1" s="1081"/>
      <c r="Q1" s="61" t="s">
        <v>557</v>
      </c>
    </row>
    <row r="2" spans="1:24" s="206" customFormat="1" ht="15" customHeight="1">
      <c r="A2" s="847" t="s">
        <v>558</v>
      </c>
      <c r="B2" s="848"/>
      <c r="C2" s="848"/>
      <c r="D2" s="848"/>
      <c r="E2" s="848"/>
      <c r="F2" s="848"/>
      <c r="G2" s="848"/>
      <c r="H2" s="848"/>
      <c r="I2" s="848"/>
      <c r="J2" s="848"/>
      <c r="K2" s="848"/>
      <c r="L2" s="848"/>
      <c r="M2" s="848"/>
      <c r="N2" s="848"/>
      <c r="O2" s="848"/>
      <c r="P2" s="876"/>
      <c r="T2" s="236"/>
      <c r="U2" s="236"/>
      <c r="V2" s="236"/>
      <c r="W2" s="236"/>
      <c r="X2" s="236"/>
    </row>
    <row r="3" spans="1:24" s="210" customFormat="1" ht="167.25" customHeight="1">
      <c r="A3" s="808" t="s">
        <v>1152</v>
      </c>
      <c r="B3" s="809"/>
      <c r="C3" s="809"/>
      <c r="D3" s="809"/>
      <c r="E3" s="809"/>
      <c r="F3" s="809"/>
      <c r="G3" s="809"/>
      <c r="H3" s="809"/>
      <c r="I3" s="809"/>
      <c r="J3" s="809"/>
      <c r="K3" s="809"/>
      <c r="L3" s="809"/>
      <c r="M3" s="809"/>
      <c r="N3" s="809"/>
      <c r="O3" s="809"/>
      <c r="P3" s="810"/>
      <c r="T3" s="233"/>
      <c r="U3" s="233"/>
      <c r="V3" s="233"/>
      <c r="W3" s="233"/>
      <c r="X3" s="233"/>
    </row>
    <row r="4" spans="1:24" s="206" customFormat="1" ht="16.5" customHeight="1">
      <c r="A4" s="777" t="s">
        <v>560</v>
      </c>
      <c r="B4" s="778"/>
      <c r="C4" s="778"/>
      <c r="D4" s="778"/>
      <c r="E4" s="778"/>
      <c r="F4" s="778"/>
      <c r="G4" s="778"/>
      <c r="H4" s="778"/>
      <c r="I4" s="778"/>
      <c r="J4" s="778"/>
      <c r="K4" s="778"/>
      <c r="L4" s="778"/>
      <c r="M4" s="778"/>
      <c r="N4" s="778"/>
      <c r="O4" s="778"/>
      <c r="P4" s="779"/>
      <c r="T4" s="236"/>
      <c r="U4" s="236"/>
      <c r="V4" s="236"/>
      <c r="W4" s="236"/>
      <c r="X4" s="236"/>
    </row>
    <row r="5" spans="1:24" ht="56">
      <c r="A5" s="750"/>
      <c r="B5" s="751"/>
      <c r="C5" s="751"/>
      <c r="D5" s="751"/>
      <c r="E5" s="751"/>
      <c r="F5" s="751"/>
      <c r="G5" s="751"/>
      <c r="H5" s="751"/>
      <c r="I5" s="751"/>
      <c r="J5" s="751"/>
      <c r="K5" s="751"/>
      <c r="L5" s="751"/>
      <c r="M5" s="751"/>
      <c r="N5" s="751"/>
      <c r="O5" s="751"/>
      <c r="P5" s="752"/>
      <c r="Q5" s="205" t="s">
        <v>551</v>
      </c>
    </row>
    <row r="6" spans="1:24" s="237" customFormat="1" ht="16.5" customHeight="1">
      <c r="A6" s="1077" t="s">
        <v>725</v>
      </c>
      <c r="B6" s="909"/>
      <c r="C6" s="909"/>
      <c r="D6" s="296"/>
      <c r="E6" s="296"/>
      <c r="F6" s="296"/>
      <c r="G6" s="296"/>
      <c r="H6" s="296"/>
      <c r="I6" s="296"/>
      <c r="J6" s="296"/>
      <c r="K6" s="296"/>
      <c r="L6" s="296"/>
      <c r="M6" s="296"/>
      <c r="N6" s="296"/>
      <c r="O6" s="296"/>
      <c r="P6" s="297"/>
    </row>
    <row r="7" spans="1:24" s="210" customFormat="1" ht="13.5" customHeight="1">
      <c r="A7" s="1082" t="s">
        <v>1153</v>
      </c>
      <c r="B7" s="1083"/>
      <c r="C7" s="1083"/>
      <c r="D7" s="1083"/>
      <c r="E7" s="1083"/>
      <c r="F7" s="1083"/>
      <c r="G7" s="1083"/>
      <c r="H7" s="1083"/>
      <c r="I7" s="1083"/>
      <c r="J7" s="1083"/>
      <c r="K7" s="1083"/>
      <c r="L7" s="1083"/>
      <c r="M7" s="1083"/>
      <c r="N7" s="1083"/>
      <c r="O7" s="1083"/>
      <c r="P7" s="1084"/>
    </row>
    <row r="8" spans="1:24" s="237" customFormat="1" ht="15.75" customHeight="1">
      <c r="A8" s="1078" t="s">
        <v>1154</v>
      </c>
      <c r="B8" s="1078"/>
      <c r="C8" s="1078"/>
      <c r="D8" s="294"/>
      <c r="E8" s="294"/>
      <c r="F8" s="294"/>
      <c r="G8" s="294"/>
      <c r="H8" s="294"/>
      <c r="I8" s="294"/>
      <c r="J8" s="294"/>
      <c r="K8" s="294"/>
      <c r="L8" s="294"/>
      <c r="M8" s="294"/>
      <c r="N8" s="294"/>
      <c r="O8" s="294"/>
      <c r="P8" s="295"/>
      <c r="R8" s="238"/>
      <c r="S8" s="238"/>
      <c r="T8" s="238"/>
      <c r="U8" s="238"/>
      <c r="V8" s="238"/>
    </row>
    <row r="9" spans="1:24" s="237" customFormat="1" ht="62.25" customHeight="1">
      <c r="A9" s="1074" t="s">
        <v>1155</v>
      </c>
      <c r="B9" s="1075"/>
      <c r="C9" s="1075"/>
      <c r="D9" s="1075"/>
      <c r="E9" s="1075"/>
      <c r="F9" s="1075"/>
      <c r="G9" s="1075"/>
      <c r="H9" s="1075"/>
      <c r="I9" s="1075"/>
      <c r="J9" s="1075"/>
      <c r="K9" s="1075"/>
      <c r="L9" s="1075"/>
      <c r="M9" s="1075"/>
      <c r="N9" s="1075"/>
      <c r="O9" s="1075"/>
      <c r="P9" s="1076"/>
      <c r="R9" s="238"/>
      <c r="S9" s="238"/>
      <c r="T9" s="238"/>
      <c r="U9" s="238"/>
      <c r="V9" s="238"/>
    </row>
    <row r="10" spans="1:24" ht="18" customHeight="1">
      <c r="A10" s="1085" t="s">
        <v>601</v>
      </c>
      <c r="B10" s="1085"/>
      <c r="C10" s="799"/>
      <c r="D10" s="1085" t="s">
        <v>562</v>
      </c>
      <c r="E10" s="799"/>
      <c r="F10" s="484" t="s">
        <v>566</v>
      </c>
      <c r="G10" s="484"/>
      <c r="H10" s="484"/>
      <c r="I10" s="484"/>
      <c r="J10" s="484"/>
      <c r="K10" s="484"/>
      <c r="L10" s="484"/>
      <c r="M10" s="484"/>
      <c r="N10" s="484"/>
      <c r="O10" s="485"/>
      <c r="P10" s="1072"/>
      <c r="T10" s="205"/>
      <c r="U10" s="205"/>
      <c r="V10" s="205"/>
      <c r="W10" s="205"/>
      <c r="X10" s="205"/>
    </row>
    <row r="11" spans="1:24" ht="27.75" customHeight="1">
      <c r="A11" s="488"/>
      <c r="B11" s="488"/>
      <c r="C11" s="804"/>
      <c r="D11" s="488"/>
      <c r="E11" s="804"/>
      <c r="F11" s="36">
        <v>5</v>
      </c>
      <c r="G11" s="11">
        <v>6</v>
      </c>
      <c r="H11" s="11">
        <v>7</v>
      </c>
      <c r="I11" s="11">
        <v>8</v>
      </c>
      <c r="J11" s="11"/>
      <c r="K11" s="11"/>
      <c r="L11" s="11"/>
      <c r="M11" s="11"/>
      <c r="N11" s="11"/>
      <c r="O11" s="35"/>
      <c r="P11" s="1072"/>
      <c r="T11" s="205"/>
      <c r="U11" s="205"/>
      <c r="V11" s="205"/>
      <c r="W11" s="205"/>
      <c r="X11" s="205"/>
    </row>
    <row r="12" spans="1:24" ht="18" customHeight="1">
      <c r="A12" s="488" t="s">
        <v>563</v>
      </c>
      <c r="B12" s="488"/>
      <c r="C12" s="804"/>
      <c r="D12" s="488" t="s">
        <v>564</v>
      </c>
      <c r="E12" s="804"/>
      <c r="F12" s="497" t="s">
        <v>565</v>
      </c>
      <c r="G12" s="497"/>
      <c r="H12" s="497"/>
      <c r="I12" s="497"/>
      <c r="J12" s="497"/>
      <c r="K12" s="497"/>
      <c r="L12" s="497"/>
      <c r="M12" s="497"/>
      <c r="N12" s="497"/>
      <c r="O12" s="498"/>
      <c r="P12" s="1072"/>
      <c r="T12" s="205"/>
      <c r="U12" s="205"/>
      <c r="V12" s="205"/>
      <c r="W12" s="205"/>
      <c r="X12" s="205"/>
    </row>
    <row r="13" spans="1:24" ht="50.25" customHeight="1">
      <c r="A13" s="488"/>
      <c r="B13" s="488"/>
      <c r="C13" s="804"/>
      <c r="D13" s="488"/>
      <c r="E13" s="804"/>
      <c r="F13" s="36" t="s">
        <v>1273</v>
      </c>
      <c r="G13" s="11" t="s">
        <v>1274</v>
      </c>
      <c r="H13" s="11" t="s">
        <v>1275</v>
      </c>
      <c r="I13" s="11" t="s">
        <v>1276</v>
      </c>
      <c r="J13" s="11"/>
      <c r="K13" s="11"/>
      <c r="L13" s="11"/>
      <c r="M13" s="11"/>
      <c r="N13" s="11"/>
      <c r="O13" s="35"/>
      <c r="P13" s="1073"/>
      <c r="T13" s="205"/>
      <c r="U13" s="205"/>
      <c r="V13" s="205"/>
      <c r="W13" s="205"/>
      <c r="X13" s="205"/>
    </row>
    <row r="14" spans="1:24" s="206" customFormat="1" ht="18.649999999999999" customHeight="1">
      <c r="A14" s="1071" t="s">
        <v>567</v>
      </c>
      <c r="B14" s="1071"/>
      <c r="C14" s="1071"/>
      <c r="D14" s="1071"/>
      <c r="E14" s="1071"/>
      <c r="F14" s="1071"/>
      <c r="G14" s="1071"/>
      <c r="H14" s="1071"/>
      <c r="I14" s="1071"/>
      <c r="J14" s="1071"/>
      <c r="K14" s="1071"/>
      <c r="L14" s="1071"/>
      <c r="M14" s="1071"/>
      <c r="N14" s="1071"/>
      <c r="O14" s="1071"/>
      <c r="P14" s="1071"/>
      <c r="R14" s="7"/>
      <c r="S14" s="236"/>
      <c r="T14" s="236"/>
      <c r="U14" s="236"/>
      <c r="V14" s="236"/>
    </row>
    <row r="15" spans="1:24" s="210" customFormat="1" ht="30.75" customHeight="1">
      <c r="A15" s="282" t="s">
        <v>610</v>
      </c>
      <c r="B15" s="282"/>
      <c r="C15" s="163" t="s">
        <v>611</v>
      </c>
      <c r="D15" s="164" t="s">
        <v>612</v>
      </c>
      <c r="E15" s="163" t="s">
        <v>613</v>
      </c>
      <c r="F15" s="1086" t="s">
        <v>671</v>
      </c>
      <c r="G15" s="1086"/>
      <c r="H15" s="1086"/>
      <c r="I15" s="1086"/>
      <c r="J15" s="1086"/>
      <c r="K15" s="1086"/>
      <c r="L15" s="1086"/>
      <c r="M15" s="1086"/>
      <c r="N15" s="1086"/>
      <c r="O15" s="1086"/>
      <c r="P15" s="164" t="s">
        <v>569</v>
      </c>
    </row>
    <row r="16" spans="1:24" s="210" customFormat="1" ht="60" customHeight="1">
      <c r="A16" s="169" t="s">
        <v>570</v>
      </c>
      <c r="B16" s="165" t="s">
        <v>1156</v>
      </c>
      <c r="C16" s="166" t="s">
        <v>1157</v>
      </c>
      <c r="D16" s="167" t="s">
        <v>1158</v>
      </c>
      <c r="E16" s="168" t="s">
        <v>1159</v>
      </c>
      <c r="F16" s="11">
        <v>1</v>
      </c>
      <c r="G16" s="11">
        <v>1</v>
      </c>
      <c r="H16" s="11">
        <v>2</v>
      </c>
      <c r="I16" s="11">
        <v>1</v>
      </c>
      <c r="J16" s="11"/>
      <c r="K16" s="11"/>
      <c r="L16" s="11"/>
      <c r="M16" s="11"/>
      <c r="N16" s="11"/>
      <c r="O16" s="11"/>
      <c r="P16" s="11"/>
    </row>
    <row r="17" spans="1:22" s="210" customFormat="1" ht="90" customHeight="1">
      <c r="A17" s="165" t="s">
        <v>572</v>
      </c>
      <c r="B17" s="165" t="s">
        <v>1160</v>
      </c>
      <c r="C17" s="166" t="s">
        <v>1161</v>
      </c>
      <c r="D17" s="167" t="s">
        <v>1162</v>
      </c>
      <c r="E17" s="168" t="s">
        <v>1163</v>
      </c>
      <c r="F17" s="11">
        <v>3</v>
      </c>
      <c r="G17" s="11">
        <v>3</v>
      </c>
      <c r="H17" s="11">
        <v>3</v>
      </c>
      <c r="I17" s="11">
        <v>3</v>
      </c>
      <c r="J17" s="11"/>
      <c r="K17" s="11"/>
      <c r="L17" s="11"/>
      <c r="M17" s="11"/>
      <c r="N17" s="11"/>
      <c r="O17" s="11"/>
      <c r="P17" s="11"/>
    </row>
    <row r="18" spans="1:22" s="210" customFormat="1" ht="116.5">
      <c r="A18" s="165" t="s">
        <v>575</v>
      </c>
      <c r="B18" s="165" t="s">
        <v>1164</v>
      </c>
      <c r="C18" s="166" t="s">
        <v>1165</v>
      </c>
      <c r="D18" s="167" t="s">
        <v>1166</v>
      </c>
      <c r="E18" s="168" t="s">
        <v>1167</v>
      </c>
      <c r="F18" s="11">
        <v>1</v>
      </c>
      <c r="G18" s="11">
        <v>1</v>
      </c>
      <c r="H18" s="11">
        <v>3</v>
      </c>
      <c r="I18" s="11">
        <v>1</v>
      </c>
      <c r="J18" s="11"/>
      <c r="K18" s="11"/>
      <c r="L18" s="11"/>
      <c r="M18" s="11"/>
      <c r="N18" s="11"/>
      <c r="O18" s="11"/>
      <c r="P18" s="11"/>
    </row>
    <row r="19" spans="1:22" s="210" customFormat="1" ht="78" customHeight="1">
      <c r="A19" s="165" t="s">
        <v>577</v>
      </c>
      <c r="B19" s="165" t="s">
        <v>1168</v>
      </c>
      <c r="C19" s="166" t="s">
        <v>1169</v>
      </c>
      <c r="D19" s="167" t="s">
        <v>1170</v>
      </c>
      <c r="E19" s="168" t="s">
        <v>1171</v>
      </c>
      <c r="F19" s="11">
        <v>1</v>
      </c>
      <c r="G19" s="11">
        <v>1</v>
      </c>
      <c r="H19" s="11">
        <v>3</v>
      </c>
      <c r="I19" s="11">
        <v>1</v>
      </c>
      <c r="J19" s="11"/>
      <c r="K19" s="11"/>
      <c r="L19" s="11"/>
      <c r="M19" s="11"/>
      <c r="N19" s="11"/>
      <c r="O19" s="11"/>
      <c r="P19" s="11"/>
    </row>
    <row r="20" spans="1:22" s="210" customFormat="1" ht="70.5" customHeight="1">
      <c r="A20" s="165" t="s">
        <v>579</v>
      </c>
      <c r="B20" s="165" t="s">
        <v>1172</v>
      </c>
      <c r="C20" s="166" t="s">
        <v>1173</v>
      </c>
      <c r="D20" s="167" t="s">
        <v>1174</v>
      </c>
      <c r="E20" s="168" t="s">
        <v>1175</v>
      </c>
      <c r="F20" s="11">
        <v>1</v>
      </c>
      <c r="G20" s="11">
        <v>1</v>
      </c>
      <c r="H20" s="11">
        <v>3</v>
      </c>
      <c r="I20" s="11">
        <v>1</v>
      </c>
      <c r="J20" s="11"/>
      <c r="K20" s="11"/>
      <c r="L20" s="11"/>
      <c r="M20" s="11"/>
      <c r="N20" s="11"/>
      <c r="O20" s="11"/>
      <c r="P20" s="11"/>
    </row>
    <row r="21" spans="1:22" s="210" customFormat="1" ht="141" customHeight="1">
      <c r="A21" s="165" t="s">
        <v>581</v>
      </c>
      <c r="B21" s="165" t="s">
        <v>1176</v>
      </c>
      <c r="C21" s="166" t="s">
        <v>1177</v>
      </c>
      <c r="D21" s="167" t="s">
        <v>1178</v>
      </c>
      <c r="E21" s="168" t="s">
        <v>1179</v>
      </c>
      <c r="F21" s="11">
        <v>1</v>
      </c>
      <c r="G21" s="11">
        <v>1</v>
      </c>
      <c r="H21" s="11">
        <v>2</v>
      </c>
      <c r="I21" s="11">
        <v>1</v>
      </c>
      <c r="J21" s="11"/>
      <c r="K21" s="11"/>
      <c r="L21" s="11"/>
      <c r="M21" s="11"/>
      <c r="N21" s="11"/>
      <c r="O21" s="11"/>
      <c r="P21" s="11"/>
    </row>
    <row r="22" spans="1:22" s="210" customFormat="1" ht="114.5">
      <c r="A22" s="165" t="s">
        <v>584</v>
      </c>
      <c r="B22" s="165" t="s">
        <v>1180</v>
      </c>
      <c r="C22" s="166" t="s">
        <v>1181</v>
      </c>
      <c r="D22" s="167" t="s">
        <v>1182</v>
      </c>
      <c r="E22" s="168" t="s">
        <v>1183</v>
      </c>
      <c r="F22" s="11">
        <v>1</v>
      </c>
      <c r="G22" s="11">
        <v>1</v>
      </c>
      <c r="H22" s="11">
        <v>2</v>
      </c>
      <c r="I22" s="11">
        <v>1</v>
      </c>
      <c r="J22" s="11"/>
      <c r="K22" s="11"/>
      <c r="L22" s="11"/>
      <c r="M22" s="11"/>
      <c r="N22" s="11"/>
      <c r="O22" s="11"/>
      <c r="P22" s="11"/>
      <c r="R22" s="233"/>
      <c r="S22" s="233"/>
      <c r="T22" s="233"/>
      <c r="U22" s="233"/>
      <c r="V22" s="233"/>
    </row>
    <row r="23" spans="1:22" s="210" customFormat="1" ht="80.25" customHeight="1">
      <c r="A23" s="165" t="s">
        <v>587</v>
      </c>
      <c r="B23" s="165" t="s">
        <v>820</v>
      </c>
      <c r="C23" s="166" t="s">
        <v>1184</v>
      </c>
      <c r="D23" s="167" t="s">
        <v>1185</v>
      </c>
      <c r="E23" s="168" t="s">
        <v>1186</v>
      </c>
      <c r="F23" s="11">
        <v>3</v>
      </c>
      <c r="G23" s="11">
        <v>3</v>
      </c>
      <c r="H23" s="11">
        <v>3</v>
      </c>
      <c r="I23" s="11">
        <v>3</v>
      </c>
      <c r="J23" s="11"/>
      <c r="K23" s="11"/>
      <c r="L23" s="11"/>
      <c r="M23" s="11"/>
      <c r="N23" s="11"/>
      <c r="O23" s="11"/>
      <c r="P23" s="11"/>
    </row>
    <row r="24" spans="1:22" s="210" customFormat="1" ht="86.5">
      <c r="A24" s="165" t="s">
        <v>1187</v>
      </c>
      <c r="B24" s="165" t="s">
        <v>1188</v>
      </c>
      <c r="C24" s="166" t="s">
        <v>1189</v>
      </c>
      <c r="D24" s="167" t="s">
        <v>1190</v>
      </c>
      <c r="E24" s="168" t="s">
        <v>1191</v>
      </c>
      <c r="F24" s="11">
        <v>1</v>
      </c>
      <c r="G24" s="11">
        <v>1</v>
      </c>
      <c r="H24" s="11">
        <v>2</v>
      </c>
      <c r="I24" s="11">
        <v>1</v>
      </c>
      <c r="J24" s="11"/>
      <c r="K24" s="11"/>
      <c r="L24" s="11"/>
      <c r="M24" s="11"/>
      <c r="N24" s="11"/>
      <c r="O24" s="11"/>
      <c r="P24" s="11"/>
    </row>
    <row r="25" spans="1:22" s="210" customFormat="1" ht="58.5">
      <c r="A25" s="165" t="s">
        <v>769</v>
      </c>
      <c r="B25" s="154" t="s">
        <v>1192</v>
      </c>
      <c r="C25" s="166" t="s">
        <v>1193</v>
      </c>
      <c r="D25" s="167" t="s">
        <v>1194</v>
      </c>
      <c r="E25" s="168" t="s">
        <v>1195</v>
      </c>
      <c r="F25" s="11">
        <v>2</v>
      </c>
      <c r="G25" s="11">
        <v>1</v>
      </c>
      <c r="H25" s="11">
        <v>2</v>
      </c>
      <c r="I25" s="11">
        <v>1</v>
      </c>
      <c r="J25" s="11"/>
      <c r="K25" s="11"/>
      <c r="L25" s="11"/>
      <c r="M25" s="11"/>
      <c r="N25" s="11"/>
      <c r="O25" s="11"/>
      <c r="P25" s="11"/>
    </row>
    <row r="26" spans="1:22" s="210" customFormat="1" ht="30.5">
      <c r="A26" s="165" t="s">
        <v>771</v>
      </c>
      <c r="B26" s="165" t="s">
        <v>1196</v>
      </c>
      <c r="C26" s="166" t="s">
        <v>1197</v>
      </c>
      <c r="D26" s="167" t="s">
        <v>1198</v>
      </c>
      <c r="E26" s="168" t="s">
        <v>1199</v>
      </c>
      <c r="F26" s="11">
        <v>1</v>
      </c>
      <c r="G26" s="11">
        <v>1</v>
      </c>
      <c r="H26" s="11">
        <v>1</v>
      </c>
      <c r="I26" s="11">
        <v>1</v>
      </c>
      <c r="J26" s="11"/>
      <c r="K26" s="11"/>
      <c r="L26" s="11"/>
      <c r="M26" s="11"/>
      <c r="N26" s="11"/>
      <c r="O26" s="11"/>
      <c r="P26" s="11"/>
    </row>
    <row r="27" spans="1:22" s="210" customFormat="1" ht="170.5">
      <c r="A27" s="165" t="s">
        <v>1200</v>
      </c>
      <c r="B27" s="165" t="s">
        <v>1201</v>
      </c>
      <c r="C27" s="166" t="s">
        <v>1202</v>
      </c>
      <c r="D27" s="167" t="s">
        <v>1203</v>
      </c>
      <c r="E27" s="168" t="s">
        <v>1204</v>
      </c>
      <c r="F27" s="11">
        <v>1</v>
      </c>
      <c r="G27" s="11">
        <v>1</v>
      </c>
      <c r="H27" s="11">
        <v>1</v>
      </c>
      <c r="I27" s="11">
        <v>1</v>
      </c>
      <c r="J27" s="11"/>
      <c r="K27" s="11"/>
      <c r="L27" s="11"/>
      <c r="M27" s="11"/>
      <c r="N27" s="11"/>
      <c r="O27" s="11"/>
      <c r="P27" s="11"/>
    </row>
    <row r="28" spans="1:22" s="210" customFormat="1" ht="100.5">
      <c r="A28" s="165" t="s">
        <v>1205</v>
      </c>
      <c r="B28" s="165" t="s">
        <v>1206</v>
      </c>
      <c r="C28" s="166" t="s">
        <v>1207</v>
      </c>
      <c r="D28" s="167" t="s">
        <v>1208</v>
      </c>
      <c r="E28" s="168" t="s">
        <v>1209</v>
      </c>
      <c r="F28" s="11">
        <v>1</v>
      </c>
      <c r="G28" s="11">
        <v>1</v>
      </c>
      <c r="H28" s="11">
        <v>2</v>
      </c>
      <c r="I28" s="11">
        <v>0</v>
      </c>
      <c r="J28" s="11"/>
      <c r="K28" s="11"/>
      <c r="L28" s="11"/>
      <c r="M28" s="11"/>
      <c r="N28" s="11"/>
      <c r="O28" s="11"/>
      <c r="P28" s="11"/>
    </row>
    <row r="29" spans="1:22" s="210" customFormat="1" ht="19.5" customHeight="1">
      <c r="A29" s="825" t="s">
        <v>1210</v>
      </c>
      <c r="B29" s="826"/>
      <c r="C29" s="826"/>
      <c r="D29" s="826"/>
      <c r="E29" s="827"/>
      <c r="F29" s="11">
        <f>SUM(F16:F28)</f>
        <v>18</v>
      </c>
      <c r="G29" s="11">
        <f t="shared" ref="G29:I29" si="0">SUM(G16:G28)</f>
        <v>17</v>
      </c>
      <c r="H29" s="11">
        <f t="shared" si="0"/>
        <v>29</v>
      </c>
      <c r="I29" s="11">
        <f t="shared" si="0"/>
        <v>16</v>
      </c>
      <c r="J29" s="11"/>
      <c r="K29" s="11"/>
      <c r="L29" s="11"/>
      <c r="M29" s="11"/>
      <c r="N29" s="11"/>
      <c r="O29" s="11"/>
      <c r="P29" s="11"/>
    </row>
    <row r="30" spans="1:22" s="206" customFormat="1" ht="19.5" customHeight="1">
      <c r="A30" s="213" t="s">
        <v>645</v>
      </c>
      <c r="B30" s="283"/>
      <c r="C30" s="283"/>
      <c r="D30" s="213" t="s">
        <v>592</v>
      </c>
      <c r="E30" s="284"/>
      <c r="F30" s="811" t="s">
        <v>646</v>
      </c>
      <c r="G30" s="812"/>
      <c r="H30" s="812"/>
      <c r="I30" s="812"/>
      <c r="J30" s="812"/>
      <c r="K30" s="812"/>
      <c r="L30" s="812"/>
      <c r="M30" s="812"/>
      <c r="N30" s="812"/>
      <c r="O30" s="812"/>
      <c r="P30" s="813"/>
    </row>
    <row r="31" spans="1:22" s="210" customFormat="1" ht="18" customHeight="1">
      <c r="A31" s="285" t="s">
        <v>1211</v>
      </c>
      <c r="B31" s="286"/>
      <c r="C31" s="286"/>
      <c r="D31" s="1067" t="s">
        <v>594</v>
      </c>
      <c r="E31" s="1067"/>
      <c r="F31" s="127" t="str">
        <f>IF(F29&gt;32,"Yes","No")</f>
        <v>No</v>
      </c>
      <c r="G31" s="127" t="str">
        <f t="shared" ref="G31:I31" si="1">IF(G29&gt;32,"Yes","No")</f>
        <v>No</v>
      </c>
      <c r="H31" s="127" t="str">
        <f t="shared" si="1"/>
        <v>No</v>
      </c>
      <c r="I31" s="127" t="str">
        <f t="shared" si="1"/>
        <v>No</v>
      </c>
      <c r="J31" s="127"/>
      <c r="K31" s="127"/>
      <c r="L31" s="127"/>
      <c r="M31" s="127"/>
      <c r="N31" s="127"/>
      <c r="O31" s="127"/>
      <c r="P31" s="804"/>
    </row>
    <row r="32" spans="1:22" s="210" customFormat="1" ht="20.25" customHeight="1">
      <c r="A32" s="285" t="s">
        <v>1212</v>
      </c>
      <c r="B32" s="286"/>
      <c r="C32" s="286"/>
      <c r="D32" s="1067" t="s">
        <v>596</v>
      </c>
      <c r="E32" s="1067"/>
      <c r="F32" s="127" t="str">
        <f>IF(AND(F29&lt;33, F29&gt;25),"Yes","No")</f>
        <v>No</v>
      </c>
      <c r="G32" s="127" t="str">
        <f t="shared" ref="G32:I32" si="2">IF(AND(G29&lt;33, G29&gt;25),"Yes","No")</f>
        <v>No</v>
      </c>
      <c r="H32" s="127" t="str">
        <f t="shared" si="2"/>
        <v>Yes</v>
      </c>
      <c r="I32" s="127" t="str">
        <f t="shared" si="2"/>
        <v>No</v>
      </c>
      <c r="J32" s="127"/>
      <c r="K32" s="127"/>
      <c r="L32" s="127"/>
      <c r="M32" s="127"/>
      <c r="N32" s="127"/>
      <c r="O32" s="127"/>
      <c r="P32" s="804"/>
    </row>
    <row r="33" spans="1:20" s="210" customFormat="1" ht="21" customHeight="1">
      <c r="A33" s="285" t="s">
        <v>1213</v>
      </c>
      <c r="B33" s="286"/>
      <c r="C33" s="286"/>
      <c r="D33" s="1067" t="s">
        <v>598</v>
      </c>
      <c r="E33" s="1067"/>
      <c r="F33" s="127" t="str">
        <f>IF(F29&lt;26, "Yes", "No")</f>
        <v>Yes</v>
      </c>
      <c r="G33" s="127" t="str">
        <f t="shared" ref="G33:I33" si="3">IF(G29&lt;26, "Yes", "No")</f>
        <v>Yes</v>
      </c>
      <c r="H33" s="127" t="str">
        <f t="shared" si="3"/>
        <v>No</v>
      </c>
      <c r="I33" s="127" t="str">
        <f t="shared" si="3"/>
        <v>Yes</v>
      </c>
      <c r="J33" s="127"/>
      <c r="K33" s="127"/>
      <c r="L33" s="127"/>
      <c r="M33" s="127"/>
      <c r="N33" s="127"/>
      <c r="O33" s="127"/>
      <c r="P33" s="804"/>
    </row>
    <row r="34" spans="1:20" s="206" customFormat="1" ht="17.25" customHeight="1">
      <c r="A34" s="931" t="s">
        <v>599</v>
      </c>
      <c r="B34" s="932"/>
      <c r="C34" s="932"/>
      <c r="D34" s="932"/>
      <c r="E34" s="932"/>
      <c r="F34" s="932"/>
      <c r="G34" s="932"/>
      <c r="H34" s="932"/>
      <c r="I34" s="932"/>
      <c r="J34" s="932"/>
      <c r="K34" s="932"/>
      <c r="L34" s="932"/>
      <c r="M34" s="932"/>
      <c r="N34" s="932"/>
      <c r="O34" s="932"/>
      <c r="P34" s="933"/>
    </row>
    <row r="35" spans="1:20" ht="70">
      <c r="A35" s="750"/>
      <c r="B35" s="751"/>
      <c r="C35" s="751"/>
      <c r="D35" s="751"/>
      <c r="E35" s="751"/>
      <c r="F35" s="751"/>
      <c r="G35" s="751"/>
      <c r="H35" s="751"/>
      <c r="I35" s="751"/>
      <c r="J35" s="751"/>
      <c r="K35" s="751"/>
      <c r="L35" s="751"/>
      <c r="M35" s="751"/>
      <c r="N35" s="751"/>
      <c r="O35" s="751"/>
      <c r="P35" s="752"/>
      <c r="Q35" s="304" t="s">
        <v>555</v>
      </c>
      <c r="R35" s="280"/>
      <c r="S35" s="280"/>
      <c r="T35" s="280"/>
    </row>
    <row r="36" spans="1:20" s="206" customFormat="1" ht="15.75" customHeight="1">
      <c r="A36" s="514" t="s">
        <v>600</v>
      </c>
      <c r="B36" s="515"/>
      <c r="C36" s="515"/>
      <c r="D36" s="515"/>
      <c r="E36" s="515"/>
      <c r="F36" s="515"/>
      <c r="G36" s="515"/>
      <c r="H36" s="515"/>
      <c r="I36" s="515"/>
      <c r="J36" s="515"/>
      <c r="K36" s="515"/>
      <c r="L36" s="515"/>
      <c r="M36" s="515"/>
      <c r="N36" s="515"/>
      <c r="O36" s="515"/>
      <c r="P36" s="926"/>
      <c r="R36" s="281"/>
      <c r="S36" s="281"/>
      <c r="T36" s="281"/>
    </row>
    <row r="37" spans="1:20" s="210" customFormat="1" ht="24" customHeight="1">
      <c r="A37" s="862" t="s">
        <v>1214</v>
      </c>
      <c r="B37" s="863"/>
      <c r="C37" s="863"/>
      <c r="D37" s="863"/>
      <c r="E37" s="863"/>
      <c r="F37" s="863"/>
      <c r="G37" s="863"/>
      <c r="H37" s="863"/>
      <c r="I37" s="863"/>
      <c r="J37" s="863"/>
      <c r="K37" s="863"/>
      <c r="L37" s="863"/>
      <c r="M37" s="863"/>
      <c r="N37" s="863"/>
      <c r="O37" s="863"/>
      <c r="P37" s="864"/>
    </row>
    <row r="38" spans="1:20" ht="17.25" customHeight="1">
      <c r="A38" s="662" t="s">
        <v>1154</v>
      </c>
      <c r="B38" s="663"/>
      <c r="C38" s="663"/>
      <c r="D38" s="195"/>
      <c r="E38" s="195"/>
      <c r="F38" s="195"/>
      <c r="G38" s="195"/>
      <c r="H38" s="195"/>
      <c r="I38" s="195"/>
      <c r="J38" s="195"/>
      <c r="K38" s="195"/>
      <c r="L38" s="195"/>
      <c r="M38" s="195"/>
      <c r="N38" s="195"/>
      <c r="O38" s="195"/>
      <c r="P38" s="126"/>
    </row>
    <row r="39" spans="1:20" s="210" customFormat="1" ht="40.5" customHeight="1">
      <c r="A39" s="1068" t="s">
        <v>1215</v>
      </c>
      <c r="B39" s="1069"/>
      <c r="C39" s="1069"/>
      <c r="D39" s="1069"/>
      <c r="E39" s="1069"/>
      <c r="F39" s="1069"/>
      <c r="G39" s="1069"/>
      <c r="H39" s="1069"/>
      <c r="I39" s="1069"/>
      <c r="J39" s="1069"/>
      <c r="K39" s="1069"/>
      <c r="L39" s="1069"/>
      <c r="M39" s="1069"/>
      <c r="N39" s="1069"/>
      <c r="O39" s="1069"/>
      <c r="P39" s="1070"/>
    </row>
    <row r="40" spans="1:20" ht="328.5" customHeight="1">
      <c r="A40" s="659" t="s">
        <v>1218</v>
      </c>
      <c r="B40" s="660"/>
      <c r="C40" s="660"/>
      <c r="D40" s="660"/>
      <c r="E40" s="660"/>
      <c r="F40" s="660"/>
      <c r="G40" s="660"/>
      <c r="H40" s="660"/>
      <c r="I40" s="660"/>
      <c r="J40" s="660"/>
      <c r="K40" s="660"/>
      <c r="L40" s="660"/>
      <c r="M40" s="660"/>
      <c r="N40" s="660"/>
      <c r="O40" s="660"/>
      <c r="P40" s="661"/>
    </row>
    <row r="41" spans="1:20" ht="214.5" customHeight="1">
      <c r="A41" s="659" t="s">
        <v>1216</v>
      </c>
      <c r="B41" s="660"/>
      <c r="C41" s="660"/>
      <c r="D41" s="660"/>
      <c r="E41" s="660"/>
      <c r="F41" s="660"/>
      <c r="G41" s="660"/>
      <c r="H41" s="660"/>
      <c r="I41" s="660"/>
      <c r="J41" s="660"/>
      <c r="K41" s="660"/>
      <c r="L41" s="660"/>
      <c r="M41" s="660"/>
      <c r="N41" s="660"/>
      <c r="O41" s="660"/>
      <c r="P41" s="661"/>
    </row>
    <row r="42" spans="1:20" ht="91.5" customHeight="1">
      <c r="A42" s="760" t="s">
        <v>1219</v>
      </c>
      <c r="B42" s="761"/>
      <c r="C42" s="761"/>
      <c r="D42" s="761"/>
      <c r="E42" s="761"/>
      <c r="F42" s="761"/>
      <c r="G42" s="761"/>
      <c r="H42" s="761"/>
      <c r="I42" s="761"/>
      <c r="J42" s="761"/>
      <c r="K42" s="761"/>
      <c r="L42" s="761"/>
      <c r="M42" s="761"/>
      <c r="N42" s="761"/>
      <c r="O42" s="761"/>
      <c r="P42" s="762"/>
    </row>
    <row r="43" spans="1:20">
      <c r="A43" s="512" t="s">
        <v>838</v>
      </c>
      <c r="B43" s="513"/>
      <c r="C43" s="513"/>
      <c r="D43" s="513"/>
      <c r="E43" s="513"/>
      <c r="F43" s="513"/>
      <c r="G43" s="513"/>
      <c r="H43" s="125"/>
      <c r="I43" s="125"/>
      <c r="J43" s="125"/>
      <c r="K43" s="125"/>
      <c r="L43" s="125"/>
      <c r="M43" s="125"/>
      <c r="N43" s="125"/>
      <c r="O43" s="125"/>
      <c r="P43" s="126"/>
    </row>
    <row r="44" spans="1:20">
      <c r="A44" s="519" t="s">
        <v>865</v>
      </c>
      <c r="B44" s="520"/>
      <c r="C44" s="520"/>
      <c r="D44" s="520"/>
      <c r="E44" s="520"/>
      <c r="F44" s="520"/>
      <c r="G44" s="520"/>
      <c r="H44" s="520"/>
      <c r="I44" s="520"/>
      <c r="J44" s="520"/>
      <c r="K44" s="520"/>
      <c r="L44" s="520"/>
      <c r="M44" s="520"/>
      <c r="N44" s="520"/>
      <c r="O44" s="520"/>
      <c r="P44" s="521"/>
    </row>
    <row r="45" spans="1:20" ht="20.25" customHeight="1">
      <c r="A45" s="512" t="s">
        <v>840</v>
      </c>
      <c r="B45" s="513"/>
      <c r="C45" s="513"/>
      <c r="D45" s="513"/>
      <c r="E45" s="513"/>
      <c r="F45" s="513"/>
      <c r="G45" s="513"/>
      <c r="H45" s="513"/>
      <c r="I45" s="513"/>
      <c r="J45" s="125"/>
      <c r="K45" s="125"/>
      <c r="L45" s="125"/>
      <c r="M45" s="125"/>
      <c r="N45" s="125"/>
      <c r="O45" s="125"/>
      <c r="P45" s="126"/>
    </row>
    <row r="46" spans="1:20" ht="121.5" customHeight="1">
      <c r="A46" s="844" t="s">
        <v>1217</v>
      </c>
      <c r="B46" s="845"/>
      <c r="C46" s="845"/>
      <c r="D46" s="845"/>
      <c r="E46" s="845"/>
      <c r="F46" s="845"/>
      <c r="G46" s="845"/>
      <c r="H46" s="845"/>
      <c r="I46" s="845"/>
      <c r="J46" s="845"/>
      <c r="K46" s="845"/>
      <c r="L46" s="845"/>
      <c r="M46" s="845"/>
      <c r="N46" s="845"/>
      <c r="O46" s="845"/>
      <c r="P46" s="84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19" activePane="bottomLeft" state="frozen"/>
      <selection pane="bottomLeft" activeCell="D21" sqref="D14:M21"/>
    </sheetView>
  </sheetViews>
  <sheetFormatPr defaultColWidth="8.7265625" defaultRowHeight="14"/>
  <cols>
    <col min="1" max="1" width="3" style="130" customWidth="1"/>
    <col min="2" max="2" width="30.54296875" style="130" customWidth="1"/>
    <col min="3" max="3" width="33" style="130" customWidth="1"/>
    <col min="4" max="4" width="6" style="130" customWidth="1"/>
    <col min="5" max="5" width="6.81640625" style="130" customWidth="1"/>
    <col min="6" max="6" width="6.54296875" style="130" customWidth="1"/>
    <col min="7" max="7" width="6.1796875" style="130" customWidth="1"/>
    <col min="8" max="8" width="6.54296875" style="130" customWidth="1"/>
    <col min="9" max="9" width="6" style="130" customWidth="1"/>
    <col min="10" max="10" width="6.453125" style="130" customWidth="1"/>
    <col min="11" max="12" width="6.1796875" style="130" customWidth="1"/>
    <col min="13" max="13" width="6.26953125" style="130" customWidth="1"/>
    <col min="14" max="14" width="13.1796875" style="130" customWidth="1"/>
    <col min="15" max="15" width="36" style="130" customWidth="1"/>
    <col min="16" max="16384" width="8.7265625" style="130"/>
  </cols>
  <sheetData>
    <row r="1" spans="1:15" s="107" customFormat="1" ht="15" customHeight="1">
      <c r="A1" s="854" t="s">
        <v>1220</v>
      </c>
      <c r="B1" s="855"/>
      <c r="C1" s="855"/>
      <c r="D1" s="855"/>
      <c r="E1" s="855"/>
      <c r="F1" s="855"/>
      <c r="G1" s="855"/>
      <c r="H1" s="855"/>
      <c r="I1" s="855"/>
      <c r="J1" s="855"/>
      <c r="K1" s="855"/>
      <c r="L1" s="855"/>
      <c r="M1" s="855"/>
      <c r="N1" s="856"/>
      <c r="O1" s="90" t="s">
        <v>557</v>
      </c>
    </row>
    <row r="2" spans="1:15" s="129" customFormat="1" ht="14.25" customHeight="1">
      <c r="A2" s="777" t="s">
        <v>724</v>
      </c>
      <c r="B2" s="778"/>
      <c r="C2" s="778"/>
      <c r="D2" s="778"/>
      <c r="E2" s="778"/>
      <c r="F2" s="778"/>
      <c r="G2" s="778"/>
      <c r="H2" s="778"/>
      <c r="I2" s="778"/>
      <c r="J2" s="778"/>
      <c r="K2" s="778"/>
      <c r="L2" s="778"/>
      <c r="M2" s="778"/>
      <c r="N2" s="779"/>
    </row>
    <row r="3" spans="1:15" s="107" customFormat="1" ht="18.75" customHeight="1">
      <c r="A3" s="808" t="s">
        <v>440</v>
      </c>
      <c r="B3" s="809"/>
      <c r="C3" s="809"/>
      <c r="D3" s="809"/>
      <c r="E3" s="809"/>
      <c r="F3" s="809"/>
      <c r="G3" s="809"/>
      <c r="H3" s="809"/>
      <c r="I3" s="809"/>
      <c r="J3" s="809"/>
      <c r="K3" s="809"/>
      <c r="L3" s="809"/>
      <c r="M3" s="1087"/>
      <c r="N3" s="1088"/>
    </row>
    <row r="4" spans="1:15" s="129" customFormat="1" ht="18" customHeight="1">
      <c r="A4" s="777" t="s">
        <v>560</v>
      </c>
      <c r="B4" s="778"/>
      <c r="C4" s="778"/>
      <c r="D4" s="778"/>
      <c r="E4" s="778"/>
      <c r="F4" s="778"/>
      <c r="G4" s="778"/>
      <c r="H4" s="778"/>
      <c r="I4" s="778"/>
      <c r="J4" s="778"/>
      <c r="K4" s="778"/>
      <c r="L4" s="778"/>
      <c r="M4" s="778"/>
      <c r="N4" s="779"/>
    </row>
    <row r="5" spans="1:15" ht="56">
      <c r="A5" s="750"/>
      <c r="B5" s="751"/>
      <c r="C5" s="751"/>
      <c r="D5" s="751"/>
      <c r="E5" s="751"/>
      <c r="F5" s="751"/>
      <c r="G5" s="751"/>
      <c r="H5" s="751"/>
      <c r="I5" s="751"/>
      <c r="J5" s="751"/>
      <c r="K5" s="751"/>
      <c r="L5" s="751"/>
      <c r="M5" s="751"/>
      <c r="N5" s="752"/>
      <c r="O5" s="185" t="s">
        <v>551</v>
      </c>
    </row>
    <row r="6" spans="1:15" s="131" customFormat="1" ht="20.5" customHeight="1">
      <c r="A6" s="805" t="s">
        <v>725</v>
      </c>
      <c r="B6" s="806"/>
      <c r="C6" s="33"/>
      <c r="D6" s="33"/>
      <c r="E6" s="33"/>
      <c r="F6" s="33"/>
      <c r="G6" s="33"/>
      <c r="H6" s="33"/>
      <c r="I6" s="33"/>
      <c r="J6" s="33"/>
      <c r="K6" s="33"/>
      <c r="L6" s="33"/>
      <c r="M6" s="33"/>
      <c r="N6" s="34"/>
    </row>
    <row r="7" spans="1:15" ht="39.75" customHeight="1">
      <c r="A7" s="482" t="s">
        <v>601</v>
      </c>
      <c r="B7" s="483"/>
      <c r="C7" s="921"/>
      <c r="D7" s="496" t="s">
        <v>562</v>
      </c>
      <c r="E7" s="497"/>
      <c r="F7" s="498"/>
      <c r="G7" s="499"/>
      <c r="H7" s="500"/>
      <c r="I7" s="500"/>
      <c r="J7" s="500"/>
      <c r="K7" s="500"/>
      <c r="L7" s="500"/>
      <c r="M7" s="500"/>
      <c r="N7" s="501"/>
    </row>
    <row r="8" spans="1:15" ht="44.25" customHeight="1">
      <c r="A8" s="484"/>
      <c r="B8" s="485"/>
      <c r="C8" s="922"/>
      <c r="D8" s="496" t="s">
        <v>564</v>
      </c>
      <c r="E8" s="497"/>
      <c r="F8" s="498"/>
      <c r="G8" s="499"/>
      <c r="H8" s="500"/>
      <c r="I8" s="500"/>
      <c r="J8" s="500"/>
      <c r="K8" s="500"/>
      <c r="L8" s="500"/>
      <c r="M8" s="500"/>
      <c r="N8" s="501"/>
    </row>
    <row r="9" spans="1:15">
      <c r="A9" s="828" t="s">
        <v>563</v>
      </c>
      <c r="B9" s="483"/>
      <c r="C9" s="921"/>
      <c r="D9" s="496" t="s">
        <v>566</v>
      </c>
      <c r="E9" s="497"/>
      <c r="F9" s="497"/>
      <c r="G9" s="497"/>
      <c r="H9" s="497"/>
      <c r="I9" s="497"/>
      <c r="J9" s="497"/>
      <c r="K9" s="497"/>
      <c r="L9" s="497"/>
      <c r="M9" s="498"/>
      <c r="N9" s="923"/>
    </row>
    <row r="10" spans="1:15" ht="41.25" customHeight="1">
      <c r="A10" s="1041"/>
      <c r="B10" s="1013"/>
      <c r="C10" s="1093"/>
      <c r="D10" s="180"/>
      <c r="E10" s="180"/>
      <c r="F10" s="180"/>
      <c r="G10" s="180"/>
      <c r="H10" s="180"/>
      <c r="I10" s="180"/>
      <c r="J10" s="180"/>
      <c r="K10" s="180"/>
      <c r="L10" s="180"/>
      <c r="M10" s="180"/>
      <c r="N10" s="924"/>
    </row>
    <row r="11" spans="1:15">
      <c r="A11" s="959"/>
      <c r="B11" s="485"/>
      <c r="C11" s="922"/>
      <c r="D11" s="496" t="s">
        <v>565</v>
      </c>
      <c r="E11" s="497"/>
      <c r="F11" s="497"/>
      <c r="G11" s="497"/>
      <c r="H11" s="497"/>
      <c r="I11" s="497"/>
      <c r="J11" s="497"/>
      <c r="K11" s="497"/>
      <c r="L11" s="497"/>
      <c r="M11" s="498"/>
      <c r="N11" s="924"/>
    </row>
    <row r="12" spans="1:15" ht="40.5" customHeight="1">
      <c r="A12" s="929" t="s">
        <v>567</v>
      </c>
      <c r="B12" s="929"/>
      <c r="C12" s="930"/>
      <c r="D12" s="301"/>
      <c r="E12" s="11"/>
      <c r="F12" s="11"/>
      <c r="G12" s="11"/>
      <c r="H12" s="11"/>
      <c r="I12" s="11"/>
      <c r="J12" s="11"/>
      <c r="K12" s="11"/>
      <c r="L12" s="11"/>
      <c r="M12" s="11"/>
      <c r="N12" s="925"/>
    </row>
    <row r="13" spans="1:15" s="129" customFormat="1" ht="45" customHeight="1">
      <c r="A13" s="1091"/>
      <c r="B13" s="1091"/>
      <c r="C13" s="1092"/>
      <c r="D13" s="811" t="s">
        <v>568</v>
      </c>
      <c r="E13" s="812"/>
      <c r="F13" s="812"/>
      <c r="G13" s="812"/>
      <c r="H13" s="812"/>
      <c r="I13" s="812"/>
      <c r="J13" s="812"/>
      <c r="K13" s="812"/>
      <c r="L13" s="812"/>
      <c r="M13" s="813"/>
      <c r="N13" s="224" t="s">
        <v>569</v>
      </c>
    </row>
    <row r="14" spans="1:15" s="107" customFormat="1" ht="70">
      <c r="A14" s="212" t="s">
        <v>570</v>
      </c>
      <c r="B14" s="538" t="s">
        <v>1221</v>
      </c>
      <c r="C14" s="781"/>
      <c r="D14" s="11">
        <v>0</v>
      </c>
      <c r="E14" s="11">
        <v>0</v>
      </c>
      <c r="F14" s="11">
        <v>0</v>
      </c>
      <c r="G14" s="11">
        <v>0</v>
      </c>
      <c r="H14" s="11">
        <v>0</v>
      </c>
      <c r="I14" s="11">
        <v>0</v>
      </c>
      <c r="J14" s="11">
        <v>0</v>
      </c>
      <c r="K14" s="11">
        <v>0</v>
      </c>
      <c r="L14" s="11">
        <v>0</v>
      </c>
      <c r="M14" s="11">
        <v>0</v>
      </c>
      <c r="N14" s="11"/>
      <c r="O14" s="142" t="s">
        <v>555</v>
      </c>
    </row>
    <row r="15" spans="1:15" s="107" customFormat="1" ht="64.5" customHeight="1">
      <c r="A15" s="212" t="s">
        <v>572</v>
      </c>
      <c r="B15" s="538" t="s">
        <v>1222</v>
      </c>
      <c r="C15" s="781"/>
      <c r="D15" s="11">
        <v>0</v>
      </c>
      <c r="E15" s="11">
        <v>0</v>
      </c>
      <c r="F15" s="11">
        <v>0</v>
      </c>
      <c r="G15" s="11">
        <v>0</v>
      </c>
      <c r="H15" s="11">
        <v>0</v>
      </c>
      <c r="I15" s="11">
        <v>0</v>
      </c>
      <c r="J15" s="11">
        <v>0</v>
      </c>
      <c r="K15" s="11">
        <v>0</v>
      </c>
      <c r="L15" s="11">
        <v>0</v>
      </c>
      <c r="M15" s="11">
        <v>0</v>
      </c>
      <c r="N15" s="11"/>
      <c r="O15" s="142" t="s">
        <v>551</v>
      </c>
    </row>
    <row r="16" spans="1:15" s="107" customFormat="1" ht="70">
      <c r="A16" s="212" t="s">
        <v>575</v>
      </c>
      <c r="B16" s="538" t="s">
        <v>1231</v>
      </c>
      <c r="C16" s="781"/>
      <c r="D16" s="11">
        <v>0</v>
      </c>
      <c r="E16" s="11">
        <v>0</v>
      </c>
      <c r="F16" s="11">
        <v>0</v>
      </c>
      <c r="G16" s="11">
        <v>0</v>
      </c>
      <c r="H16" s="11">
        <v>0</v>
      </c>
      <c r="I16" s="11">
        <v>0</v>
      </c>
      <c r="J16" s="11">
        <v>0</v>
      </c>
      <c r="K16" s="11">
        <v>0</v>
      </c>
      <c r="L16" s="11">
        <v>0</v>
      </c>
      <c r="M16" s="11">
        <v>0</v>
      </c>
      <c r="N16" s="11"/>
      <c r="O16" s="142" t="s">
        <v>555</v>
      </c>
    </row>
    <row r="17" spans="1:15" s="107" customFormat="1" ht="83.25" customHeight="1">
      <c r="A17" s="212" t="s">
        <v>577</v>
      </c>
      <c r="B17" s="538" t="s">
        <v>1232</v>
      </c>
      <c r="C17" s="781"/>
      <c r="D17" s="11">
        <v>0</v>
      </c>
      <c r="E17" s="11">
        <v>0</v>
      </c>
      <c r="F17" s="11">
        <v>0</v>
      </c>
      <c r="G17" s="11">
        <v>0</v>
      </c>
      <c r="H17" s="11">
        <v>0</v>
      </c>
      <c r="I17" s="11">
        <v>0</v>
      </c>
      <c r="J17" s="11">
        <v>0</v>
      </c>
      <c r="K17" s="11">
        <v>0</v>
      </c>
      <c r="L17" s="11">
        <v>0</v>
      </c>
      <c r="M17" s="11">
        <v>0</v>
      </c>
      <c r="N17" s="11"/>
      <c r="O17" s="142" t="s">
        <v>555</v>
      </c>
    </row>
    <row r="18" spans="1:15" s="107" customFormat="1" ht="100.5" customHeight="1">
      <c r="A18" s="212" t="s">
        <v>579</v>
      </c>
      <c r="B18" s="538" t="s">
        <v>1223</v>
      </c>
      <c r="C18" s="781"/>
      <c r="D18" s="11">
        <v>0</v>
      </c>
      <c r="E18" s="11">
        <v>0</v>
      </c>
      <c r="F18" s="11">
        <v>0</v>
      </c>
      <c r="G18" s="11">
        <v>0</v>
      </c>
      <c r="H18" s="11">
        <v>0</v>
      </c>
      <c r="I18" s="11">
        <v>0</v>
      </c>
      <c r="J18" s="11">
        <v>0</v>
      </c>
      <c r="K18" s="11">
        <v>0</v>
      </c>
      <c r="L18" s="11">
        <v>0</v>
      </c>
      <c r="M18" s="11">
        <v>0</v>
      </c>
      <c r="N18" s="11"/>
      <c r="O18" s="142" t="s">
        <v>583</v>
      </c>
    </row>
    <row r="19" spans="1:15" s="107" customFormat="1" ht="70">
      <c r="A19" s="212" t="s">
        <v>581</v>
      </c>
      <c r="B19" s="538" t="s">
        <v>1224</v>
      </c>
      <c r="C19" s="781"/>
      <c r="D19" s="11">
        <v>0</v>
      </c>
      <c r="E19" s="11">
        <v>0</v>
      </c>
      <c r="F19" s="11">
        <v>0</v>
      </c>
      <c r="G19" s="11">
        <v>0</v>
      </c>
      <c r="H19" s="11">
        <v>0</v>
      </c>
      <c r="I19" s="11">
        <v>0</v>
      </c>
      <c r="J19" s="11">
        <v>0</v>
      </c>
      <c r="K19" s="11">
        <v>0</v>
      </c>
      <c r="L19" s="11">
        <v>0</v>
      </c>
      <c r="M19" s="11">
        <v>0</v>
      </c>
      <c r="N19" s="11"/>
      <c r="O19" s="142" t="s">
        <v>555</v>
      </c>
    </row>
    <row r="20" spans="1:15" s="107" customFormat="1" ht="75.75" customHeight="1">
      <c r="A20" s="212" t="s">
        <v>584</v>
      </c>
      <c r="B20" s="538" t="s">
        <v>1225</v>
      </c>
      <c r="C20" s="781"/>
      <c r="D20" s="11">
        <v>0</v>
      </c>
      <c r="E20" s="11">
        <v>0</v>
      </c>
      <c r="F20" s="11">
        <v>0</v>
      </c>
      <c r="G20" s="11">
        <v>0</v>
      </c>
      <c r="H20" s="11">
        <v>0</v>
      </c>
      <c r="I20" s="11">
        <v>0</v>
      </c>
      <c r="J20" s="11">
        <v>0</v>
      </c>
      <c r="K20" s="11">
        <v>0</v>
      </c>
      <c r="L20" s="11">
        <v>0</v>
      </c>
      <c r="M20" s="11">
        <v>0</v>
      </c>
      <c r="N20" s="11"/>
      <c r="O20" s="142" t="s">
        <v>555</v>
      </c>
    </row>
    <row r="21" spans="1:15" s="107" customFormat="1" ht="70">
      <c r="A21" s="212" t="s">
        <v>587</v>
      </c>
      <c r="B21" s="538" t="s">
        <v>1226</v>
      </c>
      <c r="C21" s="781"/>
      <c r="D21" s="11">
        <v>0</v>
      </c>
      <c r="E21" s="11">
        <v>0</v>
      </c>
      <c r="F21" s="11">
        <v>0</v>
      </c>
      <c r="G21" s="11">
        <v>0</v>
      </c>
      <c r="H21" s="11">
        <v>0</v>
      </c>
      <c r="I21" s="11">
        <v>0</v>
      </c>
      <c r="J21" s="11">
        <v>0</v>
      </c>
      <c r="K21" s="11">
        <v>0</v>
      </c>
      <c r="L21" s="11">
        <v>0</v>
      </c>
      <c r="M21" s="11">
        <v>0</v>
      </c>
      <c r="N21" s="11"/>
      <c r="O21" s="142" t="s">
        <v>555</v>
      </c>
    </row>
    <row r="22" spans="1:15" s="129" customFormat="1" ht="21.75" customHeight="1">
      <c r="A22" s="927" t="s">
        <v>590</v>
      </c>
      <c r="B22" s="927"/>
      <c r="C22" s="927"/>
      <c r="D22" s="11">
        <f t="shared" ref="D22:M22" si="0">SUM(D14:D21)</f>
        <v>0</v>
      </c>
      <c r="E22" s="36">
        <f t="shared" si="0"/>
        <v>0</v>
      </c>
      <c r="F22" s="36">
        <f t="shared" si="0"/>
        <v>0</v>
      </c>
      <c r="G22" s="36">
        <f t="shared" si="0"/>
        <v>0</v>
      </c>
      <c r="H22" s="36">
        <f t="shared" si="0"/>
        <v>0</v>
      </c>
      <c r="I22" s="36">
        <f t="shared" si="0"/>
        <v>0</v>
      </c>
      <c r="J22" s="36">
        <f t="shared" si="0"/>
        <v>0</v>
      </c>
      <c r="K22" s="36">
        <f t="shared" si="0"/>
        <v>0</v>
      </c>
      <c r="L22" s="36">
        <f t="shared" si="0"/>
        <v>0</v>
      </c>
      <c r="M22" s="36">
        <f t="shared" si="0"/>
        <v>0</v>
      </c>
      <c r="N22" s="11"/>
    </row>
    <row r="23" spans="1:15" s="129" customFormat="1" ht="30.75" customHeight="1">
      <c r="A23" s="811" t="s">
        <v>591</v>
      </c>
      <c r="B23" s="813"/>
      <c r="C23" s="211" t="s">
        <v>592</v>
      </c>
      <c r="D23" s="928" t="s">
        <v>605</v>
      </c>
      <c r="E23" s="929"/>
      <c r="F23" s="929"/>
      <c r="G23" s="929"/>
      <c r="H23" s="929"/>
      <c r="I23" s="929"/>
      <c r="J23" s="929"/>
      <c r="K23" s="929"/>
      <c r="L23" s="929"/>
      <c r="M23" s="930"/>
      <c r="N23" s="287"/>
    </row>
    <row r="24" spans="1:15" s="107" customFormat="1" ht="32.25" customHeight="1">
      <c r="A24" s="538" t="s">
        <v>1227</v>
      </c>
      <c r="B24" s="781"/>
      <c r="C24" s="212" t="s">
        <v>594</v>
      </c>
      <c r="D24" s="11" t="str">
        <f t="shared" ref="D24:L24" si="1">IF(AND(D22&gt;6,D14=1),"Yes", "No")</f>
        <v>No</v>
      </c>
      <c r="E24" s="11" t="str">
        <f t="shared" si="1"/>
        <v>No</v>
      </c>
      <c r="F24" s="11" t="str">
        <f t="shared" si="1"/>
        <v>No</v>
      </c>
      <c r="G24" s="11" t="str">
        <f t="shared" si="1"/>
        <v>No</v>
      </c>
      <c r="H24" s="11" t="str">
        <f t="shared" si="1"/>
        <v>No</v>
      </c>
      <c r="I24" s="11" t="str">
        <f t="shared" si="1"/>
        <v>No</v>
      </c>
      <c r="J24" s="11" t="str">
        <f t="shared" si="1"/>
        <v>No</v>
      </c>
      <c r="K24" s="11" t="str">
        <f t="shared" si="1"/>
        <v>No</v>
      </c>
      <c r="L24" s="11" t="str">
        <f t="shared" si="1"/>
        <v>No</v>
      </c>
      <c r="M24" s="11" t="str">
        <f t="shared" ref="M24" si="2">IF(AND(M22&gt;6,M14=1),"Yes", "No")</f>
        <v>No</v>
      </c>
      <c r="N24" s="225"/>
    </row>
    <row r="25" spans="1:15" s="107" customFormat="1" ht="58.5" customHeight="1">
      <c r="A25" s="538" t="s">
        <v>1228</v>
      </c>
      <c r="B25" s="1089"/>
      <c r="C25" s="212" t="s">
        <v>596</v>
      </c>
      <c r="D25" s="11" t="str">
        <f>IF(AND(D22&gt;4,D14=0),"Yes", "No")</f>
        <v>No</v>
      </c>
      <c r="E25" s="11" t="str">
        <f t="shared" ref="E25:M25" si="3">IF(AND(E22&gt;4,E14=0),"Yes", "No")</f>
        <v>No</v>
      </c>
      <c r="F25" s="11" t="str">
        <f t="shared" si="3"/>
        <v>No</v>
      </c>
      <c r="G25" s="11" t="str">
        <f t="shared" si="3"/>
        <v>No</v>
      </c>
      <c r="H25" s="11" t="str">
        <f t="shared" si="3"/>
        <v>No</v>
      </c>
      <c r="I25" s="11" t="str">
        <f t="shared" si="3"/>
        <v>No</v>
      </c>
      <c r="J25" s="11" t="str">
        <f t="shared" si="3"/>
        <v>No</v>
      </c>
      <c r="K25" s="11" t="str">
        <f t="shared" si="3"/>
        <v>No</v>
      </c>
      <c r="L25" s="11" t="str">
        <f t="shared" si="3"/>
        <v>No</v>
      </c>
      <c r="M25" s="11" t="str">
        <f t="shared" si="3"/>
        <v>No</v>
      </c>
      <c r="N25" s="225"/>
    </row>
    <row r="26" spans="1:15" s="107" customFormat="1" ht="30" customHeight="1">
      <c r="A26" s="1090" t="s">
        <v>597</v>
      </c>
      <c r="B26" s="1089"/>
      <c r="C26" s="212" t="s">
        <v>598</v>
      </c>
      <c r="D26" s="11" t="str">
        <f>IF(D22&lt;5,"Yes","No")</f>
        <v>Yes</v>
      </c>
      <c r="E26" s="11" t="str">
        <f t="shared" ref="E26:M26" si="4">IF(E22&lt;5,"Yes","No")</f>
        <v>Yes</v>
      </c>
      <c r="F26" s="11" t="str">
        <f t="shared" si="4"/>
        <v>Yes</v>
      </c>
      <c r="G26" s="11" t="str">
        <f t="shared" si="4"/>
        <v>Yes</v>
      </c>
      <c r="H26" s="11" t="str">
        <f t="shared" si="4"/>
        <v>Yes</v>
      </c>
      <c r="I26" s="11" t="str">
        <f t="shared" si="4"/>
        <v>Yes</v>
      </c>
      <c r="J26" s="11" t="str">
        <f t="shared" si="4"/>
        <v>Yes</v>
      </c>
      <c r="K26" s="11" t="str">
        <f t="shared" si="4"/>
        <v>Yes</v>
      </c>
      <c r="L26" s="11" t="str">
        <f t="shared" si="4"/>
        <v>Yes</v>
      </c>
      <c r="M26" s="11" t="str">
        <f t="shared" si="4"/>
        <v>Yes</v>
      </c>
      <c r="N26" s="226"/>
    </row>
    <row r="27" spans="1:15" s="129" customFormat="1" ht="16.5" customHeight="1">
      <c r="A27" s="931" t="s">
        <v>599</v>
      </c>
      <c r="B27" s="932"/>
      <c r="C27" s="932"/>
      <c r="D27" s="932"/>
      <c r="E27" s="932"/>
      <c r="F27" s="932"/>
      <c r="G27" s="932"/>
      <c r="H27" s="932"/>
      <c r="I27" s="932"/>
      <c r="J27" s="932"/>
      <c r="K27" s="932"/>
      <c r="L27" s="932"/>
      <c r="M27" s="932"/>
      <c r="N27" s="933"/>
    </row>
    <row r="28" spans="1:15" ht="84">
      <c r="A28" s="750"/>
      <c r="B28" s="751"/>
      <c r="C28" s="751"/>
      <c r="D28" s="751"/>
      <c r="E28" s="751"/>
      <c r="F28" s="751"/>
      <c r="G28" s="751"/>
      <c r="H28" s="751"/>
      <c r="I28" s="751"/>
      <c r="J28" s="751"/>
      <c r="K28" s="751"/>
      <c r="L28" s="751"/>
      <c r="M28" s="751"/>
      <c r="N28" s="752"/>
      <c r="O28" s="185" t="s">
        <v>574</v>
      </c>
    </row>
    <row r="29" spans="1:15" s="129" customFormat="1" ht="17.25" customHeight="1">
      <c r="A29" s="777" t="s">
        <v>600</v>
      </c>
      <c r="B29" s="778"/>
      <c r="C29" s="778"/>
      <c r="D29" s="778"/>
      <c r="E29" s="778"/>
      <c r="F29" s="778"/>
      <c r="G29" s="778"/>
      <c r="H29" s="778"/>
      <c r="I29" s="778"/>
      <c r="J29" s="778"/>
      <c r="K29" s="778"/>
      <c r="L29" s="778"/>
      <c r="M29" s="778"/>
      <c r="N29" s="779"/>
    </row>
    <row r="30" spans="1:15">
      <c r="A30" s="516" t="s">
        <v>1229</v>
      </c>
      <c r="B30" s="517"/>
      <c r="C30" s="517"/>
      <c r="D30" s="517"/>
      <c r="E30" s="517"/>
      <c r="F30" s="517"/>
      <c r="G30" s="517"/>
      <c r="H30" s="517"/>
      <c r="I30" s="517"/>
      <c r="J30" s="517"/>
      <c r="K30" s="517"/>
      <c r="L30" s="517"/>
      <c r="M30" s="517"/>
      <c r="N30" s="518"/>
    </row>
    <row r="31" spans="1:15">
      <c r="A31" s="512" t="s">
        <v>838</v>
      </c>
      <c r="B31" s="513"/>
      <c r="C31" s="513"/>
      <c r="D31" s="513"/>
      <c r="E31" s="513"/>
      <c r="F31" s="513"/>
      <c r="G31" s="513"/>
      <c r="H31" s="513"/>
      <c r="I31" s="114"/>
      <c r="J31" s="114"/>
      <c r="K31" s="114"/>
      <c r="L31" s="114"/>
      <c r="M31" s="114"/>
      <c r="N31" s="115"/>
    </row>
    <row r="32" spans="1:15">
      <c r="A32" s="519" t="s">
        <v>865</v>
      </c>
      <c r="B32" s="520"/>
      <c r="C32" s="520"/>
      <c r="D32" s="520"/>
      <c r="E32" s="520"/>
      <c r="F32" s="520"/>
      <c r="G32" s="520"/>
      <c r="H32" s="520"/>
      <c r="I32" s="520"/>
      <c r="J32" s="520"/>
      <c r="K32" s="520"/>
      <c r="L32" s="520"/>
      <c r="M32" s="520"/>
      <c r="N32" s="521"/>
    </row>
    <row r="33" spans="1:14">
      <c r="A33" s="512" t="s">
        <v>840</v>
      </c>
      <c r="B33" s="513"/>
      <c r="C33" s="513"/>
      <c r="D33" s="513"/>
      <c r="E33" s="513"/>
      <c r="F33" s="513"/>
      <c r="G33" s="513"/>
      <c r="H33" s="513"/>
      <c r="I33" s="513"/>
      <c r="J33" s="114"/>
      <c r="K33" s="114"/>
      <c r="L33" s="114"/>
      <c r="M33" s="114"/>
      <c r="N33" s="115"/>
    </row>
    <row r="34" spans="1:14" ht="20.25" customHeight="1">
      <c r="A34" s="659" t="s">
        <v>1230</v>
      </c>
      <c r="B34" s="660"/>
      <c r="C34" s="660"/>
      <c r="D34" s="660"/>
      <c r="E34" s="660"/>
      <c r="F34" s="660"/>
      <c r="G34" s="660"/>
      <c r="H34" s="660"/>
      <c r="I34" s="660"/>
      <c r="J34" s="660"/>
      <c r="K34" s="660"/>
      <c r="L34" s="660"/>
      <c r="M34" s="660"/>
      <c r="N34" s="661"/>
    </row>
    <row r="35" spans="1:14" ht="291.75" customHeight="1">
      <c r="A35" s="537" t="s">
        <v>1233</v>
      </c>
      <c r="B35" s="656"/>
      <c r="C35" s="656"/>
      <c r="D35" s="656"/>
      <c r="E35" s="656"/>
      <c r="F35" s="656"/>
      <c r="G35" s="656"/>
      <c r="H35" s="656"/>
      <c r="I35" s="656"/>
      <c r="J35" s="656"/>
      <c r="K35" s="656"/>
      <c r="L35" s="656"/>
      <c r="M35" s="656"/>
      <c r="N35" s="657"/>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438" t="s">
        <v>1234</v>
      </c>
      <c r="B1" s="439" t="s">
        <v>1235</v>
      </c>
      <c r="C1" s="440" t="s">
        <v>1236</v>
      </c>
    </row>
    <row r="2" spans="1:3">
      <c r="A2" s="441" t="s">
        <v>1237</v>
      </c>
      <c r="B2" s="442" t="s">
        <v>1238</v>
      </c>
      <c r="C2" s="443" t="s">
        <v>1239</v>
      </c>
    </row>
    <row r="3" spans="1:3" ht="26">
      <c r="A3" s="1096" t="s">
        <v>1240</v>
      </c>
      <c r="B3" s="444" t="s">
        <v>1241</v>
      </c>
      <c r="C3" s="1094" t="s">
        <v>1242</v>
      </c>
    </row>
    <row r="4" spans="1:3">
      <c r="A4" s="1096"/>
      <c r="B4" s="444" t="s">
        <v>1243</v>
      </c>
      <c r="C4" s="1094"/>
    </row>
    <row r="5" spans="1:3" ht="26">
      <c r="A5" s="1096"/>
      <c r="B5" s="444" t="s">
        <v>1244</v>
      </c>
      <c r="C5" s="1094"/>
    </row>
    <row r="6" spans="1:3">
      <c r="A6" s="1096"/>
      <c r="B6" s="444" t="s">
        <v>1245</v>
      </c>
      <c r="C6" s="1094"/>
    </row>
    <row r="7" spans="1:3">
      <c r="A7" s="1096"/>
      <c r="B7" s="444" t="s">
        <v>1246</v>
      </c>
      <c r="C7" s="1094"/>
    </row>
    <row r="8" spans="1:3">
      <c r="A8" s="1096"/>
      <c r="B8" s="444" t="s">
        <v>1247</v>
      </c>
      <c r="C8" s="1094"/>
    </row>
    <row r="9" spans="1:3">
      <c r="A9" s="1096"/>
      <c r="B9" s="444" t="s">
        <v>1248</v>
      </c>
      <c r="C9" s="1094"/>
    </row>
    <row r="10" spans="1:3">
      <c r="A10" s="1096"/>
      <c r="B10" s="444" t="s">
        <v>1249</v>
      </c>
      <c r="C10" s="1094"/>
    </row>
    <row r="11" spans="1:3">
      <c r="A11" s="1096"/>
      <c r="B11" s="444" t="s">
        <v>1250</v>
      </c>
      <c r="C11" s="1094"/>
    </row>
    <row r="12" spans="1:3">
      <c r="A12" s="1096"/>
      <c r="B12" s="444" t="s">
        <v>1251</v>
      </c>
      <c r="C12" s="1094"/>
    </row>
    <row r="13" spans="1:3">
      <c r="A13" s="1096"/>
      <c r="B13" s="444" t="s">
        <v>1252</v>
      </c>
      <c r="C13" s="1094"/>
    </row>
    <row r="14" spans="1:3">
      <c r="A14" s="1096"/>
      <c r="B14" s="444" t="s">
        <v>1253</v>
      </c>
      <c r="C14" s="1094"/>
    </row>
    <row r="15" spans="1:3">
      <c r="A15" s="1096"/>
      <c r="B15" s="444" t="s">
        <v>1254</v>
      </c>
      <c r="C15" s="1094"/>
    </row>
    <row r="16" spans="1:3">
      <c r="A16" s="1096"/>
      <c r="B16" s="444" t="s">
        <v>1255</v>
      </c>
      <c r="C16" s="1094"/>
    </row>
    <row r="17" spans="1:3">
      <c r="A17" s="1097"/>
      <c r="B17" s="445" t="s">
        <v>1256</v>
      </c>
      <c r="C17" s="1095"/>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C4BE010D4BD4F88EABCBA7876B356" ma:contentTypeVersion="26" ma:contentTypeDescription="Create a new document." ma:contentTypeScope="" ma:versionID="534baf795700545446342cff8677abdd">
  <xsd:schema xmlns:xsd="http://www.w3.org/2001/XMLSchema" xmlns:xs="http://www.w3.org/2001/XMLSchema" xmlns:p="http://schemas.microsoft.com/office/2006/metadata/properties" xmlns:ns2="05c72261-16c3-4a31-8fdf-be809567cb20" xmlns:ns3="4d06f5db-814e-4eb4-8058-f1b1a2c20a4c" xmlns:ns4="150f78d0-e5c4-40ba-9879-1115501c63e5" targetNamespace="http://schemas.microsoft.com/office/2006/metadata/properties" ma:root="true" ma:fieldsID="deccaffd3cee85b9690776ff24ca5793" ns2:_="" ns3:_="" ns4:_="">
    <xsd:import namespace="05c72261-16c3-4a31-8fdf-be809567cb20"/>
    <xsd:import namespace="4d06f5db-814e-4eb4-8058-f1b1a2c20a4c"/>
    <xsd:import namespace="150f78d0-e5c4-40ba-9879-1115501c63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Process_x0020_Revision" minOccurs="0"/>
                <xsd:element ref="ns2:Information" minOccurs="0"/>
                <xsd:element ref="ns2:MediaLengthInSeconds" minOccurs="0"/>
                <xsd:element ref="ns2:lcf76f155ced4ddcb4097134ff3c332f" minOccurs="0"/>
                <xsd:element ref="ns4:TaxCatchAll" minOccurs="0"/>
                <xsd:element ref="ns2:_Flow_SignoffStatus" minOccurs="0"/>
                <xsd:element ref="ns2:AccessLevel" minOccurs="0"/>
                <xsd:element ref="ns2:MediaServiceObjectDetectorVersions" minOccurs="0"/>
                <xsd:element ref="ns2:MediaServiceSearchProperties" minOccurs="0"/>
                <xsd:element ref="ns2:MovedtoNewFolders" minOccurs="0"/>
                <xsd:element ref="ns2:MediaServiceBillingMetadata" minOccurs="0"/>
                <xsd:element ref="ns2:PlanetWO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c72261-16c3-4a31-8fdf-be809567cb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Process_x0020_Revision" ma:index="20" nillable="true" ma:displayName="Archive until date" ma:description="Archive information for each folder" ma:format="Dropdown" ma:internalName="Process_x0020_Revision">
      <xsd:simpleType>
        <xsd:restriction base="dms:Choice">
          <xsd:enumeration value="Permanent Folder do not archive"/>
          <xsd:enumeration value="Retain for 1 year do not archive"/>
          <xsd:enumeration value="Archive for 3 years"/>
          <xsd:enumeration value="Archive for 5 years"/>
          <xsd:enumeration value="Archive for 7 years"/>
          <xsd:enumeration value="Archive for 10 years"/>
          <xsd:enumeration value="Archive Indefinitely"/>
          <xsd:enumeration value="See Individual Folder"/>
          <xsd:enumeration value="n/a"/>
          <xsd:enumeration value="Archive for 12 years"/>
          <xsd:enumeration value="See Individual Document"/>
        </xsd:restriction>
      </xsd:simpleType>
    </xsd:element>
    <xsd:element name="Information" ma:index="21" nillable="true" ma:displayName="Information" ma:description="Information on each folder" ma:format="Dropdown" ma:internalName="Information">
      <xsd:simpleType>
        <xsd:restriction base="dms:Note"/>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874f941-1732-4aa1-804a-4f99632a5909"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Sign-off status" ma:internalName="Sign_x002d_off_x0020_status">
      <xsd:simpleType>
        <xsd:restriction base="dms:Text"/>
      </xsd:simpleType>
    </xsd:element>
    <xsd:element name="AccessLevel" ma:index="27" nillable="true" ma:displayName="Access Level" ma:description="Describes the level of access " ma:format="Dropdown" ma:internalName="AccessLevel">
      <xsd:simpleType>
        <xsd:restriction base="dms:Choice">
          <xsd:enumeration value="Level 1"/>
          <xsd:enumeration value="Level 2"/>
          <xsd:enumeration value="Level 3"/>
          <xsd:enumeration value="Level 4"/>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ovedtoNewFolders" ma:index="30" nillable="true" ma:displayName="Moved to New Folders" ma:format="Dropdown" ma:internalName="MovedtoNewFolders">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PlanetWONumber" ma:index="32" nillable="true" ma:displayName="Planet WO Number " ma:format="Dropdown" ma:internalName="PlanetWO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06f5db-814e-4eb4-8058-f1b1a2c20a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0f78d0-e5c4-40ba-9879-1115501c63e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a2b4ac96-dfe3-47a4-89df-0f481f02559f}" ma:internalName="TaxCatchAll" ma:showField="CatchAllData" ma:web="4d06f5db-814e-4eb4-8058-f1b1a2c20a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50f78d0-e5c4-40ba-9879-1115501c63e5" xsi:nil="true"/>
    <SharedWithUsers xmlns="4d06f5db-814e-4eb4-8058-f1b1a2c20a4c">
      <UserInfo>
        <DisplayName/>
        <AccountId xsi:nil="true"/>
        <AccountType/>
      </UserInfo>
    </SharedWithUsers>
    <lcf76f155ced4ddcb4097134ff3c332f xmlns="05c72261-16c3-4a31-8fdf-be809567cb20">
      <Terms xmlns="http://schemas.microsoft.com/office/infopath/2007/PartnerControls"/>
    </lcf76f155ced4ddcb4097134ff3c332f>
    <_Flow_SignoffStatus xmlns="05c72261-16c3-4a31-8fdf-be809567cb20" xsi:nil="true"/>
    <Information xmlns="05c72261-16c3-4a31-8fdf-be809567cb20" xsi:nil="true"/>
    <Process_x0020_Revision xmlns="05c72261-16c3-4a31-8fdf-be809567cb20" xsi:nil="true"/>
    <MovedtoNewFolders xmlns="05c72261-16c3-4a31-8fdf-be809567cb20" xsi:nil="true"/>
    <PlanetWONumber xmlns="05c72261-16c3-4a31-8fdf-be809567cb20" xsi:nil="true"/>
    <AccessLevel xmlns="05c72261-16c3-4a31-8fdf-be809567cb20" xsi:nil="true"/>
  </documentManagement>
</p:properties>
</file>

<file path=customXml/itemProps1.xml><?xml version="1.0" encoding="utf-8"?>
<ds:datastoreItem xmlns:ds="http://schemas.openxmlformats.org/officeDocument/2006/customXml" ds:itemID="{571917C8-9FAA-4877-8AD8-3F10438EC7AC}"/>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8c96dae3-2d34-4bce-bb13-9f5b80482cb3"/>
    <ds:schemaRef ds:uri="http://www.w3.org/2001/XMLSchema-instance"/>
    <ds:schemaRef ds:uri="e705112e-d02f-4b04-bade-d49fe060909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289</vt:i4>
      </vt:variant>
    </vt:vector>
  </HeadingPairs>
  <TitlesOfParts>
    <vt:vector size="321" baseType="lpstr">
      <vt:lpstr>INSTRUCTIONS</vt:lpstr>
      <vt:lpstr>HABITAT DEFINITIONS</vt:lpstr>
      <vt:lpstr>SELECTING CONDITION SHEET</vt:lpstr>
      <vt:lpstr>SURVEY COVER SHEET</vt:lpstr>
      <vt:lpstr>CA SUMMARY SHEET</vt:lpstr>
      <vt:lpstr>1B.COASTAL</vt:lpstr>
      <vt:lpstr>2B.COASTAL LAGOONS</vt:lpstr>
      <vt:lpstr>3C.COASTAL SALTMARSH</vt:lpstr>
      <vt:lpstr>4B. DITCH</vt:lpstr>
      <vt:lpstr>6B.GRASSLAND MED HIGH &amp; V.HI</vt:lpstr>
      <vt:lpstr>5B.GRASSLAND LOW</vt:lpstr>
      <vt:lpstr>7B.HEATHLAND</vt:lpstr>
      <vt:lpstr>Sheet1</vt:lpstr>
      <vt:lpstr>8B.HEDGEROW</vt:lpstr>
      <vt:lpstr>9B.INDIVIDUAL TREES</vt:lpstr>
      <vt:lpstr>10B.INTERTIDAL BIOGENIC REEFS</vt:lpstr>
      <vt:lpstr>11B.INTERTIDAL HARD STRUCTURES</vt:lpstr>
      <vt:lpstr>12B.INTERTIDAL SEAGRASS</vt:lpstr>
      <vt:lpstr>13B.INTERTIDAL SEDIMENT</vt:lpstr>
      <vt:lpstr>14B.LAKE</vt:lpstr>
      <vt:lpstr>15B.LIMESTONE PAVEMENT</vt:lpstr>
      <vt:lpstr>16B.LINE OF TREES</vt:lpstr>
      <vt:lpstr>17B.ORCHARD</vt:lpstr>
      <vt:lpstr>18B.POND</vt:lpstr>
      <vt:lpstr>19B.ROCKY SHORE</vt:lpstr>
      <vt:lpstr>20B.SCRUB</vt:lpstr>
      <vt:lpstr>21B.SPARSELY VEGETATED LAND</vt:lpstr>
      <vt:lpstr>22B.URBAN</vt:lpstr>
      <vt:lpstr>23B.WETLAND</vt:lpstr>
      <vt:lpstr>24B.WOODLAND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'11B.INTERTIDAL HARD STRUCTURES'!Print_Area</vt:lpstr>
      <vt:lpstr>'12B.INTERTIDAL SEAGRASS'!Print_Area</vt:lpstr>
      <vt:lpstr>'13B.INTERTIDAL SEDIMENT'!Print_Area</vt:lpstr>
      <vt:lpstr>'14B.LAKE'!Print_Area</vt:lpstr>
      <vt:lpstr>'15B.LIMESTONE PAVEMENT'!Print_Area</vt:lpstr>
      <vt:lpstr>'16B.LINE OF TREES'!Print_Area</vt:lpstr>
      <vt:lpstr>'17B.ORCHARD'!Print_Area</vt:lpstr>
      <vt:lpstr>'19B.ROCKY SHORE'!Print_Area</vt:lpstr>
      <vt:lpstr>'20B.SCRUB'!Print_Area</vt:lpstr>
      <vt:lpstr>'21B.SPARSELY VEGETATED LAND'!Print_Area</vt:lpstr>
      <vt:lpstr>'22B.URBAN'!Print_Area</vt:lpstr>
      <vt:lpstr>'23B.WETLAND'!Print_Area</vt:lpstr>
      <vt:lpstr>'24B.WOODLAND'!Print_Area</vt:lpstr>
      <vt:lpstr>'25B.WOOD-PASTURE &amp; PARKLAND'!Print_Area</vt:lpstr>
      <vt:lpstr>'7B.HEATHLAND'!Print_Area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Gabrielle Graham</cp:lastModifiedBy>
  <cp:revision/>
  <dcterms:created xsi:type="dcterms:W3CDTF">2020-04-20T10:16:12Z</dcterms:created>
  <dcterms:modified xsi:type="dcterms:W3CDTF">2026-07-17T13:35:02Z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0x01010099FC4BE010D4BD4F88EABCBA7876B356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