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1900\11965 - Residential development Copthorne\11965 - 02 Documents\07 Schedules\"/>
    </mc:Choice>
  </mc:AlternateContent>
  <xr:revisionPtr revIDLastSave="0" documentId="13_ncr:1_{5789B9BA-ED2A-42F9-8A94-CE21F4C928AC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Sheet1" sheetId="1" r:id="rId1"/>
    <sheet name="Planning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8" i="3" l="1"/>
  <c r="B59" i="3" s="1"/>
  <c r="B48" i="3"/>
  <c r="B50" i="3" s="1"/>
  <c r="L47" i="3"/>
  <c r="L50" i="3" s="1"/>
  <c r="I47" i="3"/>
  <c r="K47" i="3" s="1"/>
  <c r="K50" i="3" s="1"/>
  <c r="B42" i="3"/>
  <c r="L41" i="3"/>
  <c r="I41" i="3"/>
  <c r="K41" i="3" s="1"/>
  <c r="B39" i="3"/>
  <c r="L38" i="3"/>
  <c r="I38" i="3"/>
  <c r="K38" i="3" s="1"/>
  <c r="L37" i="3"/>
  <c r="I37" i="3"/>
  <c r="K37" i="3" s="1"/>
  <c r="B35" i="3"/>
  <c r="L34" i="3"/>
  <c r="I34" i="3"/>
  <c r="K34" i="3" s="1"/>
  <c r="L33" i="3"/>
  <c r="I33" i="3"/>
  <c r="K33" i="3" s="1"/>
  <c r="B31" i="3"/>
  <c r="L30" i="3"/>
  <c r="I30" i="3"/>
  <c r="K30" i="3" s="1"/>
  <c r="B24" i="3"/>
  <c r="L23" i="3"/>
  <c r="I23" i="3"/>
  <c r="K23" i="3" s="1"/>
  <c r="L22" i="3"/>
  <c r="I22" i="3"/>
  <c r="K22" i="3" s="1"/>
  <c r="L21" i="3"/>
  <c r="I21" i="3"/>
  <c r="K21" i="3" s="1"/>
  <c r="B19" i="3"/>
  <c r="L18" i="3"/>
  <c r="I18" i="3"/>
  <c r="K18" i="3" s="1"/>
  <c r="L17" i="3"/>
  <c r="I17" i="3"/>
  <c r="K17" i="3" s="1"/>
  <c r="L16" i="3"/>
  <c r="I16" i="3"/>
  <c r="K16" i="3" s="1"/>
  <c r="B14" i="3"/>
  <c r="L13" i="3"/>
  <c r="I13" i="3"/>
  <c r="K13" i="3" s="1"/>
  <c r="B11" i="3"/>
  <c r="L10" i="3"/>
  <c r="I10" i="3"/>
  <c r="K10" i="3" s="1"/>
  <c r="I18" i="1"/>
  <c r="F18" i="1"/>
  <c r="H18" i="1" s="1"/>
  <c r="I17" i="1"/>
  <c r="F17" i="1"/>
  <c r="H17" i="1" s="1"/>
  <c r="I47" i="1"/>
  <c r="F47" i="1"/>
  <c r="H47" i="1" s="1"/>
  <c r="B35" i="1"/>
  <c r="I34" i="1"/>
  <c r="F34" i="1"/>
  <c r="H34" i="1" s="1"/>
  <c r="I33" i="1"/>
  <c r="F33" i="1"/>
  <c r="H33" i="1" s="1"/>
  <c r="B11" i="1"/>
  <c r="I10" i="1"/>
  <c r="F10" i="1"/>
  <c r="H10" i="1" s="1"/>
  <c r="B48" i="1"/>
  <c r="B50" i="1" s="1"/>
  <c r="B42" i="1"/>
  <c r="I41" i="1"/>
  <c r="F41" i="1"/>
  <c r="H41" i="1" s="1"/>
  <c r="B39" i="1"/>
  <c r="I38" i="1"/>
  <c r="F38" i="1"/>
  <c r="H38" i="1" s="1"/>
  <c r="I37" i="1"/>
  <c r="F37" i="1"/>
  <c r="H37" i="1" s="1"/>
  <c r="F21" i="1"/>
  <c r="H21" i="1" s="1"/>
  <c r="I21" i="1"/>
  <c r="I30" i="1"/>
  <c r="F30" i="1"/>
  <c r="H30" i="1" s="1"/>
  <c r="B24" i="1"/>
  <c r="L44" i="3" l="1"/>
  <c r="L52" i="3" s="1"/>
  <c r="B44" i="3"/>
  <c r="B52" i="3" s="1"/>
  <c r="B26" i="3"/>
  <c r="C24" i="3" s="1"/>
  <c r="L26" i="3"/>
  <c r="K44" i="3"/>
  <c r="K52" i="3" s="1"/>
  <c r="K26" i="3"/>
  <c r="C16" i="3"/>
  <c r="H50" i="1"/>
  <c r="I50" i="1"/>
  <c r="I44" i="1"/>
  <c r="H44" i="1"/>
  <c r="C22" i="3" l="1"/>
  <c r="C18" i="3"/>
  <c r="L54" i="3"/>
  <c r="B60" i="3" s="1"/>
  <c r="C48" i="3"/>
  <c r="C50" i="3"/>
  <c r="C42" i="3"/>
  <c r="C21" i="3"/>
  <c r="B54" i="3"/>
  <c r="C54" i="3" s="1"/>
  <c r="C10" i="3"/>
  <c r="C11" i="3"/>
  <c r="C13" i="3"/>
  <c r="C17" i="3"/>
  <c r="C23" i="3"/>
  <c r="C14" i="3"/>
  <c r="C19" i="3"/>
  <c r="K54" i="3"/>
  <c r="C41" i="3"/>
  <c r="C38" i="3"/>
  <c r="C47" i="3"/>
  <c r="C33" i="3"/>
  <c r="C30" i="3"/>
  <c r="C52" i="3"/>
  <c r="C31" i="3"/>
  <c r="C37" i="3"/>
  <c r="C34" i="3"/>
  <c r="C35" i="3"/>
  <c r="C39" i="3"/>
  <c r="C44" i="3"/>
  <c r="I52" i="1"/>
  <c r="H52" i="1"/>
  <c r="C26" i="3" l="1"/>
  <c r="I23" i="1"/>
  <c r="F23" i="1"/>
  <c r="H23" i="1" s="1"/>
  <c r="F22" i="1" l="1"/>
  <c r="H22" i="1" s="1"/>
  <c r="I22" i="1"/>
  <c r="I16" i="1"/>
  <c r="F16" i="1"/>
  <c r="H16" i="1" s="1"/>
  <c r="F13" i="1"/>
  <c r="H13" i="1" s="1"/>
  <c r="I13" i="1"/>
  <c r="B14" i="1"/>
  <c r="B19" i="1"/>
  <c r="B31" i="1"/>
  <c r="B44" i="1" s="1"/>
  <c r="B58" i="1"/>
  <c r="B59" i="1" s="1"/>
  <c r="B26" i="1" l="1"/>
  <c r="I26" i="1"/>
  <c r="I54" i="1" s="1"/>
  <c r="H26" i="1"/>
  <c r="H54" i="1" s="1"/>
  <c r="C17" i="1" l="1"/>
  <c r="C18" i="1"/>
  <c r="C10" i="1"/>
  <c r="C11" i="1"/>
  <c r="B52" i="1"/>
  <c r="C47" i="1" s="1"/>
  <c r="C21" i="1"/>
  <c r="C22" i="1"/>
  <c r="C23" i="1"/>
  <c r="B60" i="1"/>
  <c r="C16" i="1"/>
  <c r="C19" i="1"/>
  <c r="C14" i="1"/>
  <c r="C13" i="1"/>
  <c r="C24" i="1"/>
  <c r="C33" i="1" l="1"/>
  <c r="C34" i="1"/>
  <c r="C35" i="1"/>
  <c r="C50" i="1"/>
  <c r="C44" i="1"/>
  <c r="C48" i="1"/>
  <c r="C37" i="1"/>
  <c r="C31" i="1"/>
  <c r="C42" i="1"/>
  <c r="C41" i="1"/>
  <c r="C30" i="1"/>
  <c r="C38" i="1"/>
  <c r="C39" i="1"/>
  <c r="B54" i="1"/>
  <c r="C52" i="1" s="1"/>
  <c r="C26" i="1" l="1"/>
  <c r="C54" i="1"/>
</calcChain>
</file>

<file path=xl/sharedStrings.xml><?xml version="1.0" encoding="utf-8"?>
<sst xmlns="http://schemas.openxmlformats.org/spreadsheetml/2006/main" count="176" uniqueCount="60">
  <si>
    <t>Development Schedule</t>
  </si>
  <si>
    <t>Based on Drawing:</t>
  </si>
  <si>
    <t>Parking Spaces*</t>
  </si>
  <si>
    <t>Floor Area (GIA)</t>
  </si>
  <si>
    <t>Total Coverage</t>
  </si>
  <si>
    <t>Dwelling Type</t>
  </si>
  <si>
    <t>Number</t>
  </si>
  <si>
    <t>Percentage</t>
  </si>
  <si>
    <t>Beds</t>
  </si>
  <si>
    <t>Sqm</t>
  </si>
  <si>
    <t>SqFt</t>
  </si>
  <si>
    <t>Open Market</t>
  </si>
  <si>
    <t>2 Bed Housetypes</t>
  </si>
  <si>
    <t>3 Bed Housetypes</t>
  </si>
  <si>
    <t>Sub-Total 3 Bed Houses</t>
  </si>
  <si>
    <t>4 Bed Housetypes</t>
  </si>
  <si>
    <t>Sub-Total 4 Bed Houses</t>
  </si>
  <si>
    <t>Sub-Total Open Market</t>
  </si>
  <si>
    <t>Sub-Total Affordable</t>
  </si>
  <si>
    <t>Totals</t>
  </si>
  <si>
    <r>
      <rPr>
        <b/>
        <sz val="11"/>
        <color rgb="FF000000"/>
        <rFont val="Calibri"/>
        <family val="2"/>
        <charset val="1"/>
      </rPr>
      <t>*</t>
    </r>
    <r>
      <rPr>
        <sz val="11"/>
        <color rgb="FF000000"/>
        <rFont val="Calibri"/>
        <family val="2"/>
        <charset val="1"/>
      </rPr>
      <t xml:space="preserve">  (Including Garages)</t>
    </r>
  </si>
  <si>
    <t>Hectares</t>
  </si>
  <si>
    <t>Acres</t>
  </si>
  <si>
    <t>Coverage</t>
  </si>
  <si>
    <t>SqFt/Acres</t>
  </si>
  <si>
    <t>Sub-Total 2 Bed Houses</t>
  </si>
  <si>
    <t>Net Development Area</t>
  </si>
  <si>
    <t>Apartments</t>
  </si>
  <si>
    <t>Sub-Total 2 Bed Apartments</t>
  </si>
  <si>
    <t>H384 - The Turnley</t>
  </si>
  <si>
    <t>H385 - The Embley</t>
  </si>
  <si>
    <t>H482 - The Birchgate</t>
  </si>
  <si>
    <t>H486 - The Presgate</t>
  </si>
  <si>
    <t>H488 - The Greengate</t>
  </si>
  <si>
    <t>Client:  Miller Homes</t>
  </si>
  <si>
    <t>11965-Land Parcels off Worsell Drive, Copthorne</t>
  </si>
  <si>
    <t>H485 - The Bramgate</t>
  </si>
  <si>
    <t>AL24 - The Baymont</t>
  </si>
  <si>
    <t>AL23 - The Clevemont</t>
  </si>
  <si>
    <t>2 Bed APT778</t>
  </si>
  <si>
    <t>Affordable - Social/Affordable Rent</t>
  </si>
  <si>
    <t>AL41 - The Torwood</t>
  </si>
  <si>
    <t>AL34 - The Easton</t>
  </si>
  <si>
    <t>Sub-Total Affordable Social</t>
  </si>
  <si>
    <t>AL32 - The Lockton</t>
  </si>
  <si>
    <t>H283 - The Denson</t>
  </si>
  <si>
    <t>1 Bed Apartments</t>
  </si>
  <si>
    <t>1 Bed APT</t>
  </si>
  <si>
    <t>2 Bed Apartments</t>
  </si>
  <si>
    <t>NDSS</t>
  </si>
  <si>
    <t>M4(2)</t>
  </si>
  <si>
    <t>M4(3)</t>
  </si>
  <si>
    <t>Yes</t>
  </si>
  <si>
    <t>-</t>
  </si>
  <si>
    <t>Yes GF Only</t>
  </si>
  <si>
    <t>Affordable - Shared Ownership</t>
  </si>
  <si>
    <t>Sub-Total Affordable Shared</t>
  </si>
  <si>
    <t>Sub-Total 1 Bed Apartments</t>
  </si>
  <si>
    <t>11965-RLA-25-XX-DR-A-3200 C04 Proposed Site Plan</t>
  </si>
  <si>
    <t>11965-RLA-25-XX-DR-A-2200 P12 Proposed Site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</si>
</sst>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charset val="1"/>
    </font>
    <font>
      <b/>
      <u/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9CDE5"/>
        <bgColor rgb="FFC0C0C0"/>
      </patternFill>
    </fill>
    <fill>
      <patternFill patternType="solid">
        <fgColor rgb="FF558ED5"/>
        <bgColor rgb="FF3366FF"/>
      </patternFill>
    </fill>
    <fill>
      <patternFill patternType="solid">
        <fgColor rgb="FF376092"/>
        <bgColor rgb="FF333399"/>
      </patternFill>
    </fill>
  </fills>
  <borders count="8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9" fontId="7" fillId="0" borderId="0" applyBorder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right" vertical="center"/>
    </xf>
    <xf numFmtId="0" fontId="0" fillId="2" borderId="4" xfId="0" applyFill="1" applyBorder="1" applyAlignment="1">
      <alignment horizontal="center" vertical="center"/>
    </xf>
    <xf numFmtId="9" fontId="0" fillId="2" borderId="4" xfId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9" fontId="0" fillId="0" borderId="0" xfId="1" applyFont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9" fontId="4" fillId="3" borderId="5" xfId="1" applyFont="1" applyFill="1" applyBorder="1" applyAlignment="1" applyProtection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4" borderId="5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/>
    </xf>
    <xf numFmtId="9" fontId="4" fillId="4" borderId="5" xfId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5" fillId="4" borderId="5" xfId="0" applyFont="1" applyFill="1" applyBorder="1" applyAlignment="1">
      <alignment horizontal="left" vertical="center"/>
    </xf>
    <xf numFmtId="1" fontId="4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558ED5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97488</xdr:colOff>
      <xdr:row>27</xdr:row>
      <xdr:rowOff>28575</xdr:rowOff>
    </xdr:from>
    <xdr:to>
      <xdr:col>2</xdr:col>
      <xdr:colOff>259413</xdr:colOff>
      <xdr:row>27</xdr:row>
      <xdr:rowOff>171450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2DE24C18-2E34-4C3A-848E-B54BDE9F25FD}"/>
            </a:ext>
          </a:extLst>
        </xdr:cNvPr>
        <xdr:cNvSpPr/>
      </xdr:nvSpPr>
      <xdr:spPr>
        <a:xfrm>
          <a:off x="3011017" y="4779869"/>
          <a:ext cx="161925" cy="14287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97488</xdr:colOff>
      <xdr:row>44</xdr:row>
      <xdr:rowOff>28575</xdr:rowOff>
    </xdr:from>
    <xdr:to>
      <xdr:col>2</xdr:col>
      <xdr:colOff>259413</xdr:colOff>
      <xdr:row>44</xdr:row>
      <xdr:rowOff>171450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94CBC7AA-3055-45E7-83E5-96B207EB418F}"/>
            </a:ext>
          </a:extLst>
        </xdr:cNvPr>
        <xdr:cNvSpPr/>
      </xdr:nvSpPr>
      <xdr:spPr>
        <a:xfrm>
          <a:off x="3011017" y="4779869"/>
          <a:ext cx="161925" cy="142875"/>
        </a:xfrm>
        <a:prstGeom prst="ellipse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accent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377636</xdr:colOff>
      <xdr:row>27</xdr:row>
      <xdr:rowOff>39781</xdr:rowOff>
    </xdr:from>
    <xdr:to>
      <xdr:col>2</xdr:col>
      <xdr:colOff>539561</xdr:colOff>
      <xdr:row>27</xdr:row>
      <xdr:rowOff>182656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4118142-4576-446C-9FF9-49DC3EA23111}"/>
            </a:ext>
          </a:extLst>
        </xdr:cNvPr>
        <xdr:cNvSpPr/>
      </xdr:nvSpPr>
      <xdr:spPr>
        <a:xfrm>
          <a:off x="2898960" y="5373781"/>
          <a:ext cx="161925" cy="14287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97488</xdr:colOff>
      <xdr:row>44</xdr:row>
      <xdr:rowOff>28575</xdr:rowOff>
    </xdr:from>
    <xdr:to>
      <xdr:col>2</xdr:col>
      <xdr:colOff>259413</xdr:colOff>
      <xdr:row>44</xdr:row>
      <xdr:rowOff>171450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69D95330-7F76-468D-A07A-B79E2D4A36DA}"/>
            </a:ext>
          </a:extLst>
        </xdr:cNvPr>
        <xdr:cNvSpPr/>
      </xdr:nvSpPr>
      <xdr:spPr>
        <a:xfrm>
          <a:off x="3002613" y="8648700"/>
          <a:ext cx="161925" cy="142875"/>
        </a:xfrm>
        <a:prstGeom prst="ellipse">
          <a:avLst/>
        </a:prstGeom>
        <a:solidFill>
          <a:schemeClr val="accen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60"/>
  <sheetViews>
    <sheetView topLeftCell="A24" zoomScale="85" zoomScaleNormal="85" workbookViewId="0">
      <selection activeCell="R25" sqref="R25"/>
    </sheetView>
  </sheetViews>
  <sheetFormatPr defaultRowHeight="15" x14ac:dyDescent="0.25"/>
  <cols>
    <col min="1" max="1" width="32.85546875" style="1" customWidth="1"/>
    <col min="2" max="2" width="10.7109375" style="1" customWidth="1"/>
    <col min="3" max="3" width="13.28515625" style="1" customWidth="1"/>
    <col min="4" max="4" width="5.7109375" style="1" customWidth="1"/>
    <col min="5" max="5" width="10.7109375" style="1" customWidth="1"/>
    <col min="6" max="9" width="8.28515625" style="1" customWidth="1"/>
    <col min="10" max="1025" width="9.140625" style="1" customWidth="1"/>
  </cols>
  <sheetData>
    <row r="1" spans="1:10" ht="18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0" ht="18.75" x14ac:dyDescent="0.25">
      <c r="A2" s="36" t="s">
        <v>35</v>
      </c>
      <c r="B2" s="36"/>
      <c r="C2" s="36"/>
      <c r="D2" s="36"/>
      <c r="E2" s="36"/>
      <c r="F2" s="36"/>
      <c r="G2" s="36"/>
      <c r="H2" s="36"/>
      <c r="I2" s="36"/>
    </row>
    <row r="3" spans="1:10" ht="15.75" x14ac:dyDescent="0.25">
      <c r="A3" s="2" t="s">
        <v>1</v>
      </c>
      <c r="B3" s="37" t="s">
        <v>59</v>
      </c>
      <c r="C3" s="37"/>
      <c r="D3" s="37"/>
      <c r="E3" s="37"/>
      <c r="F3" s="37"/>
      <c r="G3" s="37"/>
      <c r="H3" s="37"/>
      <c r="I3" s="37"/>
    </row>
    <row r="4" spans="1:10" ht="15.75" x14ac:dyDescent="0.25">
      <c r="A4" s="37" t="s">
        <v>34</v>
      </c>
      <c r="B4" s="37"/>
    </row>
    <row r="5" spans="1:10" ht="15.75" customHeight="1" x14ac:dyDescent="0.25">
      <c r="E5" s="38" t="s">
        <v>2</v>
      </c>
      <c r="F5" s="40" t="s">
        <v>3</v>
      </c>
      <c r="G5" s="41"/>
      <c r="H5" s="42" t="s">
        <v>4</v>
      </c>
      <c r="I5" s="40"/>
    </row>
    <row r="6" spans="1:10" ht="16.5" thickBot="1" x14ac:dyDescent="0.3">
      <c r="A6" s="3" t="s">
        <v>5</v>
      </c>
      <c r="B6" s="4" t="s">
        <v>6</v>
      </c>
      <c r="C6" s="4" t="s">
        <v>7</v>
      </c>
      <c r="D6" s="4" t="s">
        <v>8</v>
      </c>
      <c r="E6" s="39"/>
      <c r="F6" s="4" t="s">
        <v>9</v>
      </c>
      <c r="G6" s="5" t="s">
        <v>10</v>
      </c>
      <c r="H6" s="4" t="s">
        <v>9</v>
      </c>
      <c r="I6" s="4" t="s">
        <v>10</v>
      </c>
    </row>
    <row r="7" spans="1:10" ht="9.9499999999999993" customHeight="1" thickTop="1" x14ac:dyDescent="0.25">
      <c r="B7" s="34"/>
      <c r="C7" s="34"/>
      <c r="D7" s="34"/>
      <c r="E7" s="34"/>
      <c r="F7" s="34"/>
      <c r="G7" s="33"/>
      <c r="H7" s="34"/>
      <c r="I7" s="34"/>
    </row>
    <row r="8" spans="1:10" ht="18.75" x14ac:dyDescent="0.25">
      <c r="A8" s="6" t="s">
        <v>11</v>
      </c>
      <c r="B8" s="34"/>
      <c r="C8" s="34"/>
      <c r="D8" s="34"/>
      <c r="E8" s="34"/>
      <c r="F8" s="34"/>
      <c r="G8" s="33"/>
      <c r="H8" s="34"/>
      <c r="I8" s="34"/>
    </row>
    <row r="9" spans="1:10" ht="15.75" x14ac:dyDescent="0.25">
      <c r="A9" s="2" t="s">
        <v>46</v>
      </c>
      <c r="B9" s="7"/>
      <c r="C9" s="12"/>
      <c r="D9" s="7"/>
      <c r="E9" s="7"/>
      <c r="F9" s="11"/>
      <c r="G9" s="19"/>
      <c r="H9" s="11"/>
      <c r="I9" s="7"/>
    </row>
    <row r="10" spans="1:10" x14ac:dyDescent="0.25">
      <c r="A10" s="1" t="s">
        <v>47</v>
      </c>
      <c r="B10" s="7">
        <v>8</v>
      </c>
      <c r="C10" s="12">
        <f>B10/$B$26</f>
        <v>0.16666666666666666</v>
      </c>
      <c r="D10" s="7">
        <v>1</v>
      </c>
      <c r="E10" s="7">
        <v>1</v>
      </c>
      <c r="F10" s="11">
        <f t="shared" ref="F10" si="0">G10*0.092903</f>
        <v>51.561165000000003</v>
      </c>
      <c r="G10" s="19">
        <v>555</v>
      </c>
      <c r="H10" s="11">
        <f t="shared" ref="H10" si="1">B10*F10</f>
        <v>412.48932000000002</v>
      </c>
      <c r="I10" s="7">
        <f t="shared" ref="I10" si="2">B10*G10</f>
        <v>4440</v>
      </c>
    </row>
    <row r="11" spans="1:10" x14ac:dyDescent="0.25">
      <c r="A11" s="8" t="s">
        <v>57</v>
      </c>
      <c r="B11" s="9">
        <f>SUM(B9:B10)</f>
        <v>8</v>
      </c>
      <c r="C11" s="10">
        <f>(B11/$B$26)</f>
        <v>0.16666666666666666</v>
      </c>
      <c r="D11" s="7"/>
      <c r="E11" s="7"/>
      <c r="F11" s="11"/>
      <c r="G11" s="19"/>
      <c r="H11" s="11"/>
      <c r="I11" s="7"/>
    </row>
    <row r="12" spans="1:10" ht="15.75" x14ac:dyDescent="0.25">
      <c r="A12" s="2" t="s">
        <v>12</v>
      </c>
      <c r="B12" s="7"/>
      <c r="C12" s="12"/>
      <c r="D12" s="7"/>
      <c r="E12" s="7"/>
      <c r="F12" s="11"/>
      <c r="G12" s="19"/>
      <c r="H12" s="11"/>
      <c r="I12" s="7"/>
    </row>
    <row r="13" spans="1:10" x14ac:dyDescent="0.25">
      <c r="A13" s="1" t="s">
        <v>45</v>
      </c>
      <c r="B13" s="7">
        <v>6</v>
      </c>
      <c r="C13" s="12">
        <f>B13/$B$26</f>
        <v>0.125</v>
      </c>
      <c r="D13" s="7">
        <v>2</v>
      </c>
      <c r="E13" s="7">
        <v>2</v>
      </c>
      <c r="F13" s="11">
        <f t="shared" ref="F13" si="3">G13*0.092903</f>
        <v>70.420473999999999</v>
      </c>
      <c r="G13" s="19">
        <v>758</v>
      </c>
      <c r="H13" s="11">
        <f t="shared" ref="H13" si="4">B13*F13</f>
        <v>422.52284399999996</v>
      </c>
      <c r="I13" s="7">
        <f t="shared" ref="I13" si="5">B13*G13</f>
        <v>4548</v>
      </c>
      <c r="J13" s="32"/>
    </row>
    <row r="14" spans="1:10" x14ac:dyDescent="0.25">
      <c r="A14" s="8" t="s">
        <v>25</v>
      </c>
      <c r="B14" s="9">
        <f>SUM(B12:B13)</f>
        <v>6</v>
      </c>
      <c r="C14" s="10">
        <f>(B14/$B$26)</f>
        <v>0.125</v>
      </c>
      <c r="D14" s="7"/>
      <c r="E14" s="7"/>
      <c r="F14" s="11"/>
      <c r="G14" s="19"/>
      <c r="H14" s="11"/>
      <c r="I14" s="7"/>
    </row>
    <row r="15" spans="1:10" ht="15.75" x14ac:dyDescent="0.25">
      <c r="A15" s="2" t="s">
        <v>13</v>
      </c>
      <c r="B15" s="7"/>
      <c r="C15" s="12"/>
      <c r="D15" s="7"/>
      <c r="E15" s="7"/>
      <c r="F15" s="11"/>
      <c r="G15" s="19"/>
      <c r="H15" s="11"/>
      <c r="I15" s="7"/>
    </row>
    <row r="16" spans="1:10" x14ac:dyDescent="0.25">
      <c r="A16" s="1" t="s">
        <v>29</v>
      </c>
      <c r="B16" s="7">
        <v>6</v>
      </c>
      <c r="C16" s="12">
        <f>B16/$B$26</f>
        <v>0.125</v>
      </c>
      <c r="D16" s="7">
        <v>3</v>
      </c>
      <c r="E16" s="7">
        <v>2</v>
      </c>
      <c r="F16" s="11">
        <f t="shared" ref="F16" si="6">G16*0.092903</f>
        <v>88.908170999999996</v>
      </c>
      <c r="G16" s="19">
        <v>957</v>
      </c>
      <c r="H16" s="11">
        <f t="shared" ref="H16" si="7">B16*F16</f>
        <v>533.449026</v>
      </c>
      <c r="I16" s="7">
        <f t="shared" ref="I16" si="8">B16*G16</f>
        <v>5742</v>
      </c>
    </row>
    <row r="17" spans="1:9" x14ac:dyDescent="0.25">
      <c r="A17" s="1" t="s">
        <v>30</v>
      </c>
      <c r="B17" s="7">
        <v>1</v>
      </c>
      <c r="C17" s="12">
        <f>B17/$B$26</f>
        <v>2.0833333333333332E-2</v>
      </c>
      <c r="D17" s="7">
        <v>3</v>
      </c>
      <c r="E17" s="7">
        <v>2</v>
      </c>
      <c r="F17" s="11">
        <f t="shared" ref="F17:F18" si="9">G17*0.092903</f>
        <v>96.247507999999996</v>
      </c>
      <c r="G17" s="19">
        <v>1036</v>
      </c>
      <c r="H17" s="11">
        <f t="shared" ref="H17:H18" si="10">B17*F17</f>
        <v>96.247507999999996</v>
      </c>
      <c r="I17" s="7">
        <f t="shared" ref="I17:I18" si="11">B17*G17</f>
        <v>1036</v>
      </c>
    </row>
    <row r="18" spans="1:9" x14ac:dyDescent="0.25">
      <c r="A18" s="1" t="s">
        <v>31</v>
      </c>
      <c r="B18" s="7">
        <v>18</v>
      </c>
      <c r="C18" s="12">
        <f>B18/$B$26</f>
        <v>0.375</v>
      </c>
      <c r="D18" s="7">
        <v>3</v>
      </c>
      <c r="E18" s="7">
        <v>3</v>
      </c>
      <c r="F18" s="11">
        <f t="shared" si="9"/>
        <v>113.15585400000001</v>
      </c>
      <c r="G18" s="19">
        <v>1218</v>
      </c>
      <c r="H18" s="11">
        <f t="shared" si="10"/>
        <v>2036.805372</v>
      </c>
      <c r="I18" s="7">
        <f t="shared" si="11"/>
        <v>21924</v>
      </c>
    </row>
    <row r="19" spans="1:9" x14ac:dyDescent="0.25">
      <c r="A19" s="8" t="s">
        <v>14</v>
      </c>
      <c r="B19" s="9">
        <f>SUM(B15:B18)</f>
        <v>25</v>
      </c>
      <c r="C19" s="10">
        <f>(B19/$B$26)</f>
        <v>0.52083333333333337</v>
      </c>
      <c r="D19" s="7"/>
      <c r="E19" s="7"/>
      <c r="F19" s="11"/>
      <c r="G19" s="19"/>
      <c r="H19" s="11"/>
      <c r="I19" s="7"/>
    </row>
    <row r="20" spans="1:9" ht="15.75" x14ac:dyDescent="0.25">
      <c r="A20" s="2" t="s">
        <v>15</v>
      </c>
      <c r="B20" s="7"/>
      <c r="C20" s="12"/>
      <c r="D20" s="7"/>
      <c r="E20" s="7"/>
      <c r="F20" s="11"/>
      <c r="G20" s="19"/>
      <c r="H20" s="11"/>
      <c r="I20" s="7"/>
    </row>
    <row r="21" spans="1:9" x14ac:dyDescent="0.25">
      <c r="A21" s="1" t="s">
        <v>36</v>
      </c>
      <c r="B21" s="7">
        <v>4</v>
      </c>
      <c r="C21" s="12">
        <f t="shared" ref="C21" si="12">B21/$B$26</f>
        <v>8.3333333333333329E-2</v>
      </c>
      <c r="D21" s="7">
        <v>4</v>
      </c>
      <c r="E21" s="7">
        <v>3</v>
      </c>
      <c r="F21" s="11">
        <f t="shared" ref="F21" si="13">G21*0.092903</f>
        <v>128.113237</v>
      </c>
      <c r="G21" s="19">
        <v>1379</v>
      </c>
      <c r="H21" s="11">
        <f t="shared" ref="H21" si="14">B21*F21</f>
        <v>512.45294799999999</v>
      </c>
      <c r="I21" s="7">
        <f t="shared" ref="I21" si="15">B21*G21</f>
        <v>5516</v>
      </c>
    </row>
    <row r="22" spans="1:9" x14ac:dyDescent="0.25">
      <c r="A22" s="1" t="s">
        <v>32</v>
      </c>
      <c r="B22" s="7">
        <v>2</v>
      </c>
      <c r="C22" s="12">
        <f>B22/$B$26</f>
        <v>4.1666666666666664E-2</v>
      </c>
      <c r="D22" s="7">
        <v>4</v>
      </c>
      <c r="E22" s="7">
        <v>3</v>
      </c>
      <c r="F22" s="11">
        <f>G22*0.092903</f>
        <v>129.13516999999999</v>
      </c>
      <c r="G22" s="19">
        <v>1390</v>
      </c>
      <c r="H22" s="11">
        <f>B22*F22</f>
        <v>258.27033999999998</v>
      </c>
      <c r="I22" s="7">
        <f>B22*G22</f>
        <v>2780</v>
      </c>
    </row>
    <row r="23" spans="1:9" x14ac:dyDescent="0.25">
      <c r="A23" s="1" t="s">
        <v>33</v>
      </c>
      <c r="B23" s="7">
        <v>3</v>
      </c>
      <c r="C23" s="12">
        <f>B23/$B$26</f>
        <v>6.25E-2</v>
      </c>
      <c r="D23" s="7">
        <v>4</v>
      </c>
      <c r="E23" s="7">
        <v>3</v>
      </c>
      <c r="F23" s="11">
        <f>G23*0.092903</f>
        <v>136.84611899999999</v>
      </c>
      <c r="G23" s="19">
        <v>1473</v>
      </c>
      <c r="H23" s="11">
        <f>B23*F23</f>
        <v>410.53835699999996</v>
      </c>
      <c r="I23" s="7">
        <f>B23*G23</f>
        <v>4419</v>
      </c>
    </row>
    <row r="24" spans="1:9" x14ac:dyDescent="0.25">
      <c r="A24" s="8" t="s">
        <v>16</v>
      </c>
      <c r="B24" s="9">
        <f>SUM(B20:B23)</f>
        <v>9</v>
      </c>
      <c r="C24" s="10">
        <f>(B24/$B$26)</f>
        <v>0.1875</v>
      </c>
      <c r="D24" s="7"/>
      <c r="E24" s="7"/>
      <c r="F24" s="11"/>
      <c r="G24" s="19"/>
      <c r="H24" s="11"/>
      <c r="I24" s="7"/>
    </row>
    <row r="25" spans="1:9" ht="15.75" thickBot="1" x14ac:dyDescent="0.3">
      <c r="B25" s="7"/>
      <c r="C25" s="12"/>
      <c r="D25" s="7"/>
      <c r="E25" s="7"/>
      <c r="F25" s="11"/>
      <c r="G25" s="19"/>
      <c r="H25" s="11"/>
      <c r="I25" s="7"/>
    </row>
    <row r="26" spans="1:9" ht="15.75" thickBot="1" x14ac:dyDescent="0.3">
      <c r="A26" s="13" t="s">
        <v>17</v>
      </c>
      <c r="B26" s="14">
        <f>SUM(B11,B14,B19,B24)</f>
        <v>48</v>
      </c>
      <c r="C26" s="15">
        <f>(B26/$B$54)</f>
        <v>0.69565217391304346</v>
      </c>
      <c r="D26" s="14"/>
      <c r="E26" s="14"/>
      <c r="F26" s="16"/>
      <c r="G26" s="17"/>
      <c r="H26" s="16">
        <f>SUM(H12:H24)</f>
        <v>4270.2863950000001</v>
      </c>
      <c r="I26" s="14">
        <f>SUM(I12:I24)</f>
        <v>45965</v>
      </c>
    </row>
    <row r="27" spans="1:9" x14ac:dyDescent="0.25">
      <c r="B27" s="7"/>
      <c r="C27" s="12"/>
      <c r="D27" s="7"/>
      <c r="E27" s="7"/>
      <c r="F27" s="11"/>
      <c r="G27" s="19"/>
      <c r="H27" s="11"/>
      <c r="I27" s="7"/>
    </row>
    <row r="28" spans="1:9" ht="15" customHeight="1" x14ac:dyDescent="0.25">
      <c r="A28" s="43" t="s">
        <v>40</v>
      </c>
      <c r="B28" s="44"/>
      <c r="C28" s="44"/>
      <c r="D28" s="34"/>
      <c r="E28" s="34"/>
      <c r="F28" s="18"/>
      <c r="G28" s="33"/>
      <c r="H28" s="18"/>
      <c r="I28" s="34"/>
    </row>
    <row r="29" spans="1:9" ht="15.75" x14ac:dyDescent="0.25">
      <c r="A29" s="2" t="s">
        <v>27</v>
      </c>
      <c r="B29" s="7"/>
      <c r="C29" s="12"/>
      <c r="D29" s="7"/>
      <c r="E29" s="7"/>
      <c r="F29" s="11"/>
      <c r="G29" s="19"/>
      <c r="H29" s="11"/>
      <c r="I29" s="7"/>
    </row>
    <row r="30" spans="1:9" x14ac:dyDescent="0.25">
      <c r="A30" s="1" t="s">
        <v>47</v>
      </c>
      <c r="B30" s="7">
        <v>4</v>
      </c>
      <c r="C30" s="12">
        <f>B30/$B$52</f>
        <v>0.19047619047619047</v>
      </c>
      <c r="D30" s="7">
        <v>1</v>
      </c>
      <c r="E30" s="7">
        <v>1</v>
      </c>
      <c r="F30" s="11">
        <f t="shared" ref="F30" si="16">G30*0.092903</f>
        <v>51.561165000000003</v>
      </c>
      <c r="G30" s="19">
        <v>555</v>
      </c>
      <c r="H30" s="11">
        <f t="shared" ref="H30" si="17">B30*F30</f>
        <v>206.24466000000001</v>
      </c>
      <c r="I30" s="7">
        <f t="shared" ref="I30" si="18">B30*G30</f>
        <v>2220</v>
      </c>
    </row>
    <row r="31" spans="1:9" x14ac:dyDescent="0.25">
      <c r="A31" s="8" t="s">
        <v>57</v>
      </c>
      <c r="B31" s="9">
        <f>SUM(B29:B30)</f>
        <v>4</v>
      </c>
      <c r="C31" s="10">
        <f>(B31/$B$52)</f>
        <v>0.19047619047619047</v>
      </c>
      <c r="D31" s="7"/>
      <c r="E31" s="7"/>
      <c r="F31" s="11"/>
      <c r="G31" s="19"/>
      <c r="H31" s="11"/>
      <c r="I31" s="7"/>
    </row>
    <row r="32" spans="1:9" ht="15.75" x14ac:dyDescent="0.25">
      <c r="A32" s="2" t="s">
        <v>12</v>
      </c>
      <c r="B32" s="7"/>
      <c r="C32" s="12"/>
      <c r="D32" s="7"/>
      <c r="E32" s="7"/>
      <c r="F32" s="11"/>
      <c r="G32" s="19"/>
      <c r="H32" s="11"/>
      <c r="I32" s="7"/>
    </row>
    <row r="33" spans="1:9" x14ac:dyDescent="0.25">
      <c r="A33" s="1" t="s">
        <v>38</v>
      </c>
      <c r="B33" s="7">
        <v>1</v>
      </c>
      <c r="C33" s="12">
        <f>B33/$B$52</f>
        <v>4.7619047619047616E-2</v>
      </c>
      <c r="D33" s="7">
        <v>2</v>
      </c>
      <c r="E33" s="7">
        <v>2</v>
      </c>
      <c r="F33" s="11">
        <f>G33*0.092903</f>
        <v>72.185631000000001</v>
      </c>
      <c r="G33" s="19">
        <v>777</v>
      </c>
      <c r="H33" s="11">
        <f>B33*F33</f>
        <v>72.185631000000001</v>
      </c>
      <c r="I33" s="7">
        <f>B33*G33</f>
        <v>777</v>
      </c>
    </row>
    <row r="34" spans="1:9" x14ac:dyDescent="0.25">
      <c r="A34" s="1" t="s">
        <v>37</v>
      </c>
      <c r="B34" s="7">
        <v>4</v>
      </c>
      <c r="C34" s="12">
        <f>B34/$B$52</f>
        <v>0.19047619047619047</v>
      </c>
      <c r="D34" s="7">
        <v>2</v>
      </c>
      <c r="E34" s="7">
        <v>2</v>
      </c>
      <c r="F34" s="11">
        <f>G34*0.092903</f>
        <v>78.967550000000003</v>
      </c>
      <c r="G34" s="19">
        <v>850</v>
      </c>
      <c r="H34" s="11">
        <f>B34*F34</f>
        <v>315.87020000000001</v>
      </c>
      <c r="I34" s="7">
        <f>B34*G34</f>
        <v>3400</v>
      </c>
    </row>
    <row r="35" spans="1:9" x14ac:dyDescent="0.25">
      <c r="A35" s="8" t="s">
        <v>25</v>
      </c>
      <c r="B35" s="9">
        <f>SUM(B32:B34)</f>
        <v>5</v>
      </c>
      <c r="C35" s="10">
        <f>(B35/$B$52)</f>
        <v>0.23809523809523808</v>
      </c>
      <c r="D35" s="7"/>
      <c r="E35" s="7"/>
      <c r="F35" s="11"/>
      <c r="G35" s="19"/>
      <c r="H35" s="11"/>
      <c r="I35" s="7"/>
    </row>
    <row r="36" spans="1:9" ht="15.75" x14ac:dyDescent="0.25">
      <c r="A36" s="2" t="s">
        <v>13</v>
      </c>
      <c r="B36" s="7"/>
      <c r="C36" s="12"/>
      <c r="D36" s="7"/>
      <c r="E36" s="7"/>
      <c r="F36" s="11"/>
      <c r="G36" s="19"/>
      <c r="H36" s="11"/>
      <c r="I36" s="7"/>
    </row>
    <row r="37" spans="1:9" x14ac:dyDescent="0.25">
      <c r="A37" s="1" t="s">
        <v>44</v>
      </c>
      <c r="B37" s="7">
        <v>3</v>
      </c>
      <c r="C37" s="12">
        <f>B37/$B$52</f>
        <v>0.14285714285714285</v>
      </c>
      <c r="D37" s="7">
        <v>3</v>
      </c>
      <c r="E37" s="7">
        <v>2</v>
      </c>
      <c r="F37" s="11">
        <f>G37*0.092903</f>
        <v>92.995902999999998</v>
      </c>
      <c r="G37" s="19">
        <v>1001</v>
      </c>
      <c r="H37" s="11">
        <f>B37*F37</f>
        <v>278.987709</v>
      </c>
      <c r="I37" s="7">
        <f>B37*G37</f>
        <v>3003</v>
      </c>
    </row>
    <row r="38" spans="1:9" x14ac:dyDescent="0.25">
      <c r="A38" s="1" t="s">
        <v>42</v>
      </c>
      <c r="B38" s="7">
        <v>2</v>
      </c>
      <c r="C38" s="12">
        <f>B38/$B$52</f>
        <v>9.5238095238095233E-2</v>
      </c>
      <c r="D38" s="7">
        <v>3</v>
      </c>
      <c r="E38" s="7">
        <v>2</v>
      </c>
      <c r="F38" s="11">
        <f>G38*0.092903</f>
        <v>108.510704</v>
      </c>
      <c r="G38" s="19">
        <v>1168</v>
      </c>
      <c r="H38" s="11">
        <f>B38*F38</f>
        <v>217.02140800000001</v>
      </c>
      <c r="I38" s="7">
        <f>B38*G38</f>
        <v>2336</v>
      </c>
    </row>
    <row r="39" spans="1:9" x14ac:dyDescent="0.25">
      <c r="A39" s="8" t="s">
        <v>14</v>
      </c>
      <c r="B39" s="9">
        <f>SUM(B36:B38)</f>
        <v>5</v>
      </c>
      <c r="C39" s="10">
        <f>(B39/$B$52)</f>
        <v>0.23809523809523808</v>
      </c>
      <c r="D39" s="7"/>
      <c r="E39" s="7"/>
      <c r="F39" s="11"/>
      <c r="G39" s="19"/>
      <c r="H39" s="11"/>
      <c r="I39" s="7"/>
    </row>
    <row r="40" spans="1:9" ht="15.75" x14ac:dyDescent="0.25">
      <c r="A40" s="2" t="s">
        <v>15</v>
      </c>
      <c r="B40" s="7"/>
      <c r="C40" s="12"/>
      <c r="D40" s="7"/>
      <c r="E40" s="7"/>
      <c r="F40" s="11"/>
      <c r="G40" s="19"/>
      <c r="H40" s="11"/>
      <c r="I40" s="7"/>
    </row>
    <row r="41" spans="1:9" x14ac:dyDescent="0.25">
      <c r="A41" s="1" t="s">
        <v>41</v>
      </c>
      <c r="B41" s="7">
        <v>1</v>
      </c>
      <c r="C41" s="12">
        <f>B41/$B$52</f>
        <v>4.7619047619047616E-2</v>
      </c>
      <c r="D41" s="7">
        <v>4</v>
      </c>
      <c r="E41" s="7">
        <v>3</v>
      </c>
      <c r="F41" s="11">
        <f>G41*0.092903</f>
        <v>106.188129</v>
      </c>
      <c r="G41" s="19">
        <v>1143</v>
      </c>
      <c r="H41" s="11">
        <f>B41*F41</f>
        <v>106.188129</v>
      </c>
      <c r="I41" s="7">
        <f>B41*G41</f>
        <v>1143</v>
      </c>
    </row>
    <row r="42" spans="1:9" x14ac:dyDescent="0.25">
      <c r="A42" s="8" t="s">
        <v>16</v>
      </c>
      <c r="B42" s="9">
        <f>SUM(B40:B41)</f>
        <v>1</v>
      </c>
      <c r="C42" s="10">
        <f>(B42/$B$52)</f>
        <v>4.7619047619047616E-2</v>
      </c>
      <c r="D42" s="7"/>
      <c r="E42" s="7"/>
      <c r="F42" s="11"/>
      <c r="G42" s="19"/>
      <c r="H42" s="11"/>
      <c r="I42" s="7"/>
    </row>
    <row r="43" spans="1:9" ht="15.75" thickBot="1" x14ac:dyDescent="0.3">
      <c r="B43" s="7"/>
      <c r="C43" s="12"/>
      <c r="D43" s="7"/>
      <c r="E43" s="7"/>
      <c r="F43" s="11"/>
      <c r="G43" s="19"/>
      <c r="H43" s="11"/>
      <c r="I43" s="7"/>
    </row>
    <row r="44" spans="1:9" ht="15.75" thickBot="1" x14ac:dyDescent="0.3">
      <c r="A44" s="13" t="s">
        <v>43</v>
      </c>
      <c r="B44" s="14">
        <f>SUM(B31,B35,B39,B42)</f>
        <v>15</v>
      </c>
      <c r="C44" s="15">
        <f>(B44/$B$52)</f>
        <v>0.7142857142857143</v>
      </c>
      <c r="D44" s="14"/>
      <c r="E44" s="14"/>
      <c r="F44" s="16"/>
      <c r="G44" s="17"/>
      <c r="H44" s="16">
        <f>SUM(H29:H42)</f>
        <v>1196.4977370000001</v>
      </c>
      <c r="I44" s="14">
        <f>SUM(I29:I42)</f>
        <v>12879</v>
      </c>
    </row>
    <row r="45" spans="1:9" ht="18.75" x14ac:dyDescent="0.25">
      <c r="A45" s="43" t="s">
        <v>55</v>
      </c>
      <c r="B45" s="44"/>
      <c r="C45" s="44"/>
      <c r="D45" s="34"/>
      <c r="E45" s="34"/>
      <c r="F45" s="18"/>
      <c r="G45" s="33"/>
      <c r="H45" s="18"/>
      <c r="I45" s="34"/>
    </row>
    <row r="46" spans="1:9" ht="15.75" x14ac:dyDescent="0.25">
      <c r="A46" s="2" t="s">
        <v>48</v>
      </c>
      <c r="B46" s="7"/>
      <c r="C46" s="12"/>
      <c r="D46" s="7"/>
      <c r="E46" s="7"/>
      <c r="F46" s="11"/>
      <c r="G46" s="19"/>
      <c r="H46" s="11"/>
      <c r="I46" s="7"/>
    </row>
    <row r="47" spans="1:9" x14ac:dyDescent="0.25">
      <c r="A47" s="1" t="s">
        <v>39</v>
      </c>
      <c r="B47" s="7">
        <v>6</v>
      </c>
      <c r="C47" s="12">
        <f>B47/$B$52</f>
        <v>0.2857142857142857</v>
      </c>
      <c r="D47" s="7">
        <v>2</v>
      </c>
      <c r="E47" s="7">
        <v>2</v>
      </c>
      <c r="F47" s="11">
        <f t="shared" ref="F47" si="19">G47*0.092903</f>
        <v>72.278533999999993</v>
      </c>
      <c r="G47" s="19">
        <v>778</v>
      </c>
      <c r="H47" s="11">
        <f t="shared" ref="H47" si="20">B47*F47</f>
        <v>433.67120399999999</v>
      </c>
      <c r="I47" s="7">
        <f t="shared" ref="I47" si="21">B47*G47</f>
        <v>4668</v>
      </c>
    </row>
    <row r="48" spans="1:9" x14ac:dyDescent="0.25">
      <c r="A48" s="8" t="s">
        <v>28</v>
      </c>
      <c r="B48" s="9">
        <f>SUM(B46:B47)</f>
        <v>6</v>
      </c>
      <c r="C48" s="10">
        <f>(B48/$B$52)</f>
        <v>0.2857142857142857</v>
      </c>
      <c r="D48" s="7"/>
      <c r="E48" s="7"/>
      <c r="F48" s="11"/>
      <c r="G48" s="19"/>
      <c r="H48" s="11"/>
      <c r="I48" s="7"/>
    </row>
    <row r="49" spans="1:9" ht="15.75" thickBot="1" x14ac:dyDescent="0.3">
      <c r="B49" s="7"/>
      <c r="C49" s="12"/>
      <c r="D49" s="7"/>
      <c r="E49" s="7"/>
      <c r="F49" s="11"/>
      <c r="G49" s="19"/>
      <c r="H49" s="11"/>
      <c r="I49" s="7"/>
    </row>
    <row r="50" spans="1:9" ht="15.75" thickBot="1" x14ac:dyDescent="0.3">
      <c r="A50" s="13" t="s">
        <v>56</v>
      </c>
      <c r="B50" s="14">
        <f>SUM(B48)</f>
        <v>6</v>
      </c>
      <c r="C50" s="15">
        <f>(B50/$B$52)</f>
        <v>0.2857142857142857</v>
      </c>
      <c r="D50" s="14"/>
      <c r="E50" s="14"/>
      <c r="F50" s="16"/>
      <c r="G50" s="17"/>
      <c r="H50" s="16">
        <f>SUM(H46:H48)</f>
        <v>433.67120399999999</v>
      </c>
      <c r="I50" s="14">
        <f>SUM(I46:I48)</f>
        <v>4668</v>
      </c>
    </row>
    <row r="51" spans="1:9" ht="15.75" thickBot="1" x14ac:dyDescent="0.3">
      <c r="B51" s="7"/>
      <c r="C51" s="12"/>
      <c r="D51" s="7"/>
      <c r="E51" s="7"/>
      <c r="F51" s="11"/>
      <c r="G51" s="19"/>
      <c r="H51" s="11"/>
      <c r="I51" s="7"/>
    </row>
    <row r="52" spans="1:9" ht="15.75" thickBot="1" x14ac:dyDescent="0.3">
      <c r="A52" s="13" t="s">
        <v>18</v>
      </c>
      <c r="B52" s="14">
        <f>SUM(B44,B50)</f>
        <v>21</v>
      </c>
      <c r="C52" s="15">
        <f>(B52/$B$54)</f>
        <v>0.30434782608695654</v>
      </c>
      <c r="D52" s="14"/>
      <c r="E52" s="14"/>
      <c r="F52" s="16"/>
      <c r="G52" s="17"/>
      <c r="H52" s="16">
        <f>SUM(H44,H50)</f>
        <v>1630.1689410000001</v>
      </c>
      <c r="I52" s="14">
        <f>SUM(I44,I50)</f>
        <v>17547</v>
      </c>
    </row>
    <row r="53" spans="1:9" ht="15.75" thickBot="1" x14ac:dyDescent="0.3">
      <c r="B53" s="7"/>
      <c r="C53" s="12"/>
      <c r="D53" s="7"/>
      <c r="E53" s="7"/>
      <c r="F53" s="11"/>
      <c r="G53" s="19"/>
      <c r="H53" s="7"/>
      <c r="I53" s="7"/>
    </row>
    <row r="54" spans="1:9" ht="15" customHeight="1" thickBot="1" x14ac:dyDescent="0.3">
      <c r="A54" s="20" t="s">
        <v>19</v>
      </c>
      <c r="B54" s="21">
        <f>SUM($B$26,$B$52)</f>
        <v>69</v>
      </c>
      <c r="C54" s="22">
        <f>(B54/$B$54)</f>
        <v>1</v>
      </c>
      <c r="D54" s="21"/>
      <c r="E54" s="21"/>
      <c r="F54" s="23"/>
      <c r="G54" s="24"/>
      <c r="H54" s="23">
        <f>SUM($H$26,$H$52)</f>
        <v>5900.455336</v>
      </c>
      <c r="I54" s="21">
        <f>SUM(I26,I52)</f>
        <v>63512</v>
      </c>
    </row>
    <row r="55" spans="1:9" x14ac:dyDescent="0.25">
      <c r="E55" s="25" t="s">
        <v>20</v>
      </c>
    </row>
    <row r="57" spans="1:9" ht="15.75" x14ac:dyDescent="0.25">
      <c r="A57" s="26" t="s">
        <v>26</v>
      </c>
      <c r="B57" s="7">
        <v>15760</v>
      </c>
      <c r="C57" s="27" t="s">
        <v>9</v>
      </c>
    </row>
    <row r="58" spans="1:9" ht="15.75" x14ac:dyDescent="0.25">
      <c r="A58" s="26"/>
      <c r="B58" s="7">
        <f>B57/10000</f>
        <v>1.5760000000000001</v>
      </c>
      <c r="C58" s="27" t="s">
        <v>21</v>
      </c>
    </row>
    <row r="59" spans="1:9" ht="16.5" thickBot="1" x14ac:dyDescent="0.3">
      <c r="A59" s="26"/>
      <c r="B59" s="28">
        <f>B58*2.471054</f>
        <v>3.8943811040000003</v>
      </c>
      <c r="C59" s="27" t="s">
        <v>22</v>
      </c>
    </row>
    <row r="60" spans="1:9" ht="16.5" thickBot="1" x14ac:dyDescent="0.3">
      <c r="A60" s="29" t="s">
        <v>23</v>
      </c>
      <c r="B60" s="30">
        <f>$I$54/$B$59</f>
        <v>16308.624734945817</v>
      </c>
      <c r="C60" s="31" t="s">
        <v>24</v>
      </c>
    </row>
  </sheetData>
  <mergeCells count="9">
    <mergeCell ref="A28:C28"/>
    <mergeCell ref="A45:C45"/>
    <mergeCell ref="A1:I1"/>
    <mergeCell ref="A2:I2"/>
    <mergeCell ref="B3:I3"/>
    <mergeCell ref="A4:B4"/>
    <mergeCell ref="E5:E6"/>
    <mergeCell ref="F5:G5"/>
    <mergeCell ref="H5:I5"/>
  </mergeCells>
  <pageMargins left="0.7" right="0.7" top="0.75" bottom="0.75" header="0.51180555555555496" footer="0.51180555555555496"/>
  <pageSetup paperSize="9" scale="84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70A99-044D-49A7-BD55-4AC026F51BF6}">
  <sheetPr>
    <pageSetUpPr fitToPage="1"/>
  </sheetPr>
  <dimension ref="A1:AMN60"/>
  <sheetViews>
    <sheetView tabSelected="1" zoomScale="85" zoomScaleNormal="85" workbookViewId="0">
      <selection activeCell="N18" sqref="N18"/>
    </sheetView>
  </sheetViews>
  <sheetFormatPr defaultRowHeight="15" x14ac:dyDescent="0.25"/>
  <cols>
    <col min="1" max="1" width="27" style="1" bestFit="1" customWidth="1"/>
    <col min="2" max="2" width="10.7109375" style="1" customWidth="1"/>
    <col min="3" max="3" width="13.28515625" style="1" customWidth="1"/>
    <col min="4" max="4" width="5.7109375" style="1" customWidth="1"/>
    <col min="5" max="5" width="10.7109375" style="1" customWidth="1"/>
    <col min="6" max="6" width="6.5703125" style="1" bestFit="1" customWidth="1"/>
    <col min="7" max="7" width="11.7109375" style="1" bestFit="1" customWidth="1"/>
    <col min="8" max="8" width="6.85546875" style="1" bestFit="1" customWidth="1"/>
    <col min="9" max="12" width="8.28515625" style="1" customWidth="1"/>
    <col min="13" max="1028" width="9.140625" style="1" customWidth="1"/>
  </cols>
  <sheetData>
    <row r="1" spans="1:13" ht="18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ht="18.75" x14ac:dyDescent="0.25">
      <c r="A2" s="36" t="s">
        <v>35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ht="15.75" x14ac:dyDescent="0.25">
      <c r="A3" s="2" t="s">
        <v>1</v>
      </c>
      <c r="B3" s="37" t="s">
        <v>58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3" ht="15.75" x14ac:dyDescent="0.25">
      <c r="A4" s="37" t="s">
        <v>34</v>
      </c>
      <c r="B4" s="37"/>
    </row>
    <row r="5" spans="1:13" ht="15.75" customHeight="1" x14ac:dyDescent="0.25">
      <c r="E5" s="38" t="s">
        <v>2</v>
      </c>
      <c r="F5" s="38" t="s">
        <v>49</v>
      </c>
      <c r="G5" s="38" t="s">
        <v>50</v>
      </c>
      <c r="H5" s="38" t="s">
        <v>51</v>
      </c>
      <c r="I5" s="40" t="s">
        <v>3</v>
      </c>
      <c r="J5" s="41"/>
      <c r="K5" s="42" t="s">
        <v>4</v>
      </c>
      <c r="L5" s="40"/>
    </row>
    <row r="6" spans="1:13" ht="16.5" thickBot="1" x14ac:dyDescent="0.3">
      <c r="A6" s="3" t="s">
        <v>5</v>
      </c>
      <c r="B6" s="4" t="s">
        <v>6</v>
      </c>
      <c r="C6" s="4" t="s">
        <v>7</v>
      </c>
      <c r="D6" s="4" t="s">
        <v>8</v>
      </c>
      <c r="E6" s="39"/>
      <c r="F6" s="39"/>
      <c r="G6" s="39"/>
      <c r="H6" s="39"/>
      <c r="I6" s="4" t="s">
        <v>9</v>
      </c>
      <c r="J6" s="5" t="s">
        <v>10</v>
      </c>
      <c r="K6" s="4" t="s">
        <v>9</v>
      </c>
      <c r="L6" s="4" t="s">
        <v>10</v>
      </c>
    </row>
    <row r="7" spans="1:13" ht="9.9499999999999993" customHeight="1" thickTop="1" x14ac:dyDescent="0.25">
      <c r="B7" s="34"/>
      <c r="C7" s="34"/>
      <c r="D7" s="34"/>
      <c r="E7" s="34"/>
      <c r="F7" s="34"/>
      <c r="G7" s="34"/>
      <c r="H7" s="34"/>
      <c r="I7" s="34"/>
      <c r="J7" s="33"/>
      <c r="K7" s="34"/>
      <c r="L7" s="34"/>
    </row>
    <row r="8" spans="1:13" ht="18.75" x14ac:dyDescent="0.25">
      <c r="A8" s="6" t="s">
        <v>11</v>
      </c>
      <c r="B8" s="34"/>
      <c r="C8" s="34"/>
      <c r="D8" s="34"/>
      <c r="E8" s="34"/>
      <c r="F8" s="34"/>
      <c r="G8" s="34"/>
      <c r="H8" s="34"/>
      <c r="I8" s="34"/>
      <c r="J8" s="33"/>
      <c r="K8" s="34"/>
      <c r="L8" s="34"/>
    </row>
    <row r="9" spans="1:13" ht="15.75" x14ac:dyDescent="0.25">
      <c r="A9" s="2" t="s">
        <v>46</v>
      </c>
      <c r="B9" s="7"/>
      <c r="C9" s="12"/>
      <c r="D9" s="7"/>
      <c r="E9" s="7"/>
      <c r="F9" s="7"/>
      <c r="G9" s="7"/>
      <c r="H9" s="7"/>
      <c r="I9" s="11"/>
      <c r="J9" s="19"/>
      <c r="K9" s="11"/>
      <c r="L9" s="7"/>
    </row>
    <row r="10" spans="1:13" x14ac:dyDescent="0.25">
      <c r="A10" s="1" t="s">
        <v>47</v>
      </c>
      <c r="B10" s="7">
        <v>8</v>
      </c>
      <c r="C10" s="12">
        <f>B10/$B$26</f>
        <v>0.16666666666666666</v>
      </c>
      <c r="D10" s="7">
        <v>1</v>
      </c>
      <c r="E10" s="7">
        <v>1</v>
      </c>
      <c r="F10" s="7" t="s">
        <v>52</v>
      </c>
      <c r="G10" s="7" t="s">
        <v>54</v>
      </c>
      <c r="H10" s="7" t="s">
        <v>53</v>
      </c>
      <c r="I10" s="11">
        <f t="shared" ref="I10" si="0">J10*0.092903</f>
        <v>51.561165000000003</v>
      </c>
      <c r="J10" s="19">
        <v>555</v>
      </c>
      <c r="K10" s="11">
        <f t="shared" ref="K10" si="1">B10*I10</f>
        <v>412.48932000000002</v>
      </c>
      <c r="L10" s="7">
        <f t="shared" ref="L10" si="2">B10*J10</f>
        <v>4440</v>
      </c>
    </row>
    <row r="11" spans="1:13" x14ac:dyDescent="0.25">
      <c r="A11" s="8" t="s">
        <v>57</v>
      </c>
      <c r="B11" s="9">
        <f>SUM(B9:B10)</f>
        <v>8</v>
      </c>
      <c r="C11" s="10">
        <f>(B11/$B$26)</f>
        <v>0.16666666666666666</v>
      </c>
      <c r="D11" s="7"/>
      <c r="E11" s="7"/>
      <c r="F11" s="7"/>
      <c r="G11" s="7"/>
      <c r="H11" s="7"/>
      <c r="I11" s="11"/>
      <c r="J11" s="19"/>
      <c r="K11" s="11"/>
      <c r="L11" s="7"/>
    </row>
    <row r="12" spans="1:13" ht="15.75" x14ac:dyDescent="0.25">
      <c r="A12" s="2" t="s">
        <v>12</v>
      </c>
      <c r="B12" s="7"/>
      <c r="C12" s="12"/>
      <c r="D12" s="7"/>
      <c r="E12" s="7"/>
      <c r="F12" s="7"/>
      <c r="G12" s="7"/>
      <c r="H12" s="7"/>
      <c r="I12" s="11"/>
      <c r="J12" s="19"/>
      <c r="K12" s="11"/>
      <c r="L12" s="7"/>
    </row>
    <row r="13" spans="1:13" x14ac:dyDescent="0.25">
      <c r="A13" s="1" t="s">
        <v>45</v>
      </c>
      <c r="B13" s="7">
        <v>6</v>
      </c>
      <c r="C13" s="12">
        <f>B13/$B$26</f>
        <v>0.125</v>
      </c>
      <c r="D13" s="7">
        <v>2</v>
      </c>
      <c r="E13" s="7">
        <v>2</v>
      </c>
      <c r="F13" s="7" t="s">
        <v>52</v>
      </c>
      <c r="G13" s="7" t="s">
        <v>52</v>
      </c>
      <c r="H13" s="7" t="s">
        <v>53</v>
      </c>
      <c r="I13" s="11">
        <f t="shared" ref="I13" si="3">J13*0.092903</f>
        <v>70.420473999999999</v>
      </c>
      <c r="J13" s="19">
        <v>758</v>
      </c>
      <c r="K13" s="11">
        <f t="shared" ref="K13" si="4">B13*I13</f>
        <v>422.52284399999996</v>
      </c>
      <c r="L13" s="7">
        <f t="shared" ref="L13" si="5">B13*J13</f>
        <v>4548</v>
      </c>
    </row>
    <row r="14" spans="1:13" x14ac:dyDescent="0.25">
      <c r="A14" s="8" t="s">
        <v>25</v>
      </c>
      <c r="B14" s="9">
        <f>SUM(B12:B13)</f>
        <v>6</v>
      </c>
      <c r="C14" s="10">
        <f>(B14/$B$26)</f>
        <v>0.125</v>
      </c>
      <c r="D14" s="7"/>
      <c r="E14" s="7"/>
      <c r="F14" s="7"/>
      <c r="G14" s="7"/>
      <c r="H14" s="7"/>
      <c r="I14" s="11"/>
      <c r="J14" s="19"/>
      <c r="K14" s="11"/>
      <c r="L14" s="7"/>
    </row>
    <row r="15" spans="1:13" ht="15.75" x14ac:dyDescent="0.25">
      <c r="A15" s="2" t="s">
        <v>13</v>
      </c>
      <c r="B15" s="7"/>
      <c r="C15" s="12"/>
      <c r="D15" s="7"/>
      <c r="E15" s="7"/>
      <c r="F15" s="7"/>
      <c r="G15" s="7"/>
      <c r="H15" s="7"/>
      <c r="I15" s="11"/>
      <c r="J15" s="19"/>
      <c r="K15" s="11"/>
      <c r="L15" s="7"/>
    </row>
    <row r="16" spans="1:13" x14ac:dyDescent="0.25">
      <c r="A16" s="1" t="s">
        <v>29</v>
      </c>
      <c r="B16" s="7">
        <v>6</v>
      </c>
      <c r="C16" s="12">
        <f>B16/$B$26</f>
        <v>0.125</v>
      </c>
      <c r="D16" s="7">
        <v>3</v>
      </c>
      <c r="E16" s="7">
        <v>2</v>
      </c>
      <c r="F16" s="7" t="s">
        <v>52</v>
      </c>
      <c r="G16" s="7" t="s">
        <v>52</v>
      </c>
      <c r="H16" s="7" t="s">
        <v>53</v>
      </c>
      <c r="I16" s="11">
        <f t="shared" ref="I16:I18" si="6">J16*0.092903</f>
        <v>88.908170999999996</v>
      </c>
      <c r="J16" s="19">
        <v>957</v>
      </c>
      <c r="K16" s="11">
        <f t="shared" ref="K16:K18" si="7">B16*I16</f>
        <v>533.449026</v>
      </c>
      <c r="L16" s="7">
        <f t="shared" ref="L16:L18" si="8">B16*J16</f>
        <v>5742</v>
      </c>
      <c r="M16" s="32"/>
    </row>
    <row r="17" spans="1:12" x14ac:dyDescent="0.25">
      <c r="A17" s="1" t="s">
        <v>30</v>
      </c>
      <c r="B17" s="7">
        <v>1</v>
      </c>
      <c r="C17" s="12">
        <f>B17/$B$26</f>
        <v>2.0833333333333332E-2</v>
      </c>
      <c r="D17" s="7">
        <v>3</v>
      </c>
      <c r="E17" s="7">
        <v>2</v>
      </c>
      <c r="F17" s="7" t="s">
        <v>52</v>
      </c>
      <c r="G17" s="7" t="s">
        <v>52</v>
      </c>
      <c r="H17" s="7" t="s">
        <v>53</v>
      </c>
      <c r="I17" s="11">
        <f t="shared" si="6"/>
        <v>96.247507999999996</v>
      </c>
      <c r="J17" s="19">
        <v>1036</v>
      </c>
      <c r="K17" s="11">
        <f t="shared" si="7"/>
        <v>96.247507999999996</v>
      </c>
      <c r="L17" s="7">
        <f t="shared" si="8"/>
        <v>1036</v>
      </c>
    </row>
    <row r="18" spans="1:12" x14ac:dyDescent="0.25">
      <c r="A18" s="1" t="s">
        <v>31</v>
      </c>
      <c r="B18" s="7">
        <v>18</v>
      </c>
      <c r="C18" s="12">
        <f>B18/$B$26</f>
        <v>0.375</v>
      </c>
      <c r="D18" s="7">
        <v>3</v>
      </c>
      <c r="E18" s="7">
        <v>3</v>
      </c>
      <c r="F18" s="7" t="s">
        <v>52</v>
      </c>
      <c r="G18" s="7" t="s">
        <v>53</v>
      </c>
      <c r="H18" s="7" t="s">
        <v>53</v>
      </c>
      <c r="I18" s="11">
        <f t="shared" si="6"/>
        <v>113.15585400000001</v>
      </c>
      <c r="J18" s="19">
        <v>1218</v>
      </c>
      <c r="K18" s="11">
        <f t="shared" si="7"/>
        <v>2036.805372</v>
      </c>
      <c r="L18" s="7">
        <f t="shared" si="8"/>
        <v>21924</v>
      </c>
    </row>
    <row r="19" spans="1:12" x14ac:dyDescent="0.25">
      <c r="A19" s="8" t="s">
        <v>14</v>
      </c>
      <c r="B19" s="9">
        <f>SUM(B15:B18)</f>
        <v>25</v>
      </c>
      <c r="C19" s="10">
        <f>(B19/$B$26)</f>
        <v>0.52083333333333337</v>
      </c>
      <c r="D19" s="7"/>
      <c r="E19" s="7"/>
      <c r="F19" s="7"/>
      <c r="G19" s="7"/>
      <c r="H19" s="7"/>
      <c r="I19" s="11"/>
      <c r="J19" s="19"/>
      <c r="K19" s="11"/>
      <c r="L19" s="7"/>
    </row>
    <row r="20" spans="1:12" ht="15.75" x14ac:dyDescent="0.25">
      <c r="A20" s="2" t="s">
        <v>15</v>
      </c>
      <c r="B20" s="7"/>
      <c r="C20" s="12"/>
      <c r="D20" s="7"/>
      <c r="E20" s="7"/>
      <c r="F20" s="7"/>
      <c r="G20" s="7"/>
      <c r="H20" s="7"/>
      <c r="I20" s="11"/>
      <c r="J20" s="19"/>
      <c r="K20" s="11"/>
      <c r="L20" s="7"/>
    </row>
    <row r="21" spans="1:12" x14ac:dyDescent="0.25">
      <c r="A21" s="1" t="s">
        <v>36</v>
      </c>
      <c r="B21" s="7">
        <v>4</v>
      </c>
      <c r="C21" s="12">
        <f t="shared" ref="C21" si="9">B21/$B$26</f>
        <v>8.3333333333333329E-2</v>
      </c>
      <c r="D21" s="7">
        <v>4</v>
      </c>
      <c r="E21" s="7">
        <v>3</v>
      </c>
      <c r="F21" s="7" t="s">
        <v>52</v>
      </c>
      <c r="G21" s="7" t="s">
        <v>52</v>
      </c>
      <c r="H21" s="7" t="s">
        <v>53</v>
      </c>
      <c r="I21" s="11">
        <f t="shared" ref="I21" si="10">J21*0.092903</f>
        <v>128.113237</v>
      </c>
      <c r="J21" s="19">
        <v>1379</v>
      </c>
      <c r="K21" s="11">
        <f t="shared" ref="K21" si="11">B21*I21</f>
        <v>512.45294799999999</v>
      </c>
      <c r="L21" s="7">
        <f t="shared" ref="L21" si="12">B21*J21</f>
        <v>5516</v>
      </c>
    </row>
    <row r="22" spans="1:12" x14ac:dyDescent="0.25">
      <c r="A22" s="1" t="s">
        <v>32</v>
      </c>
      <c r="B22" s="7">
        <v>2</v>
      </c>
      <c r="C22" s="12">
        <f>B22/$B$26</f>
        <v>4.1666666666666664E-2</v>
      </c>
      <c r="D22" s="7">
        <v>4</v>
      </c>
      <c r="E22" s="7">
        <v>3</v>
      </c>
      <c r="F22" s="7" t="s">
        <v>52</v>
      </c>
      <c r="G22" s="7" t="s">
        <v>53</v>
      </c>
      <c r="H22" s="7" t="s">
        <v>53</v>
      </c>
      <c r="I22" s="11">
        <f>J22*0.092903</f>
        <v>129.13516999999999</v>
      </c>
      <c r="J22" s="19">
        <v>1390</v>
      </c>
      <c r="K22" s="11">
        <f>B22*I22</f>
        <v>258.27033999999998</v>
      </c>
      <c r="L22" s="7">
        <f>B22*J22</f>
        <v>2780</v>
      </c>
    </row>
    <row r="23" spans="1:12" x14ac:dyDescent="0.25">
      <c r="A23" s="1" t="s">
        <v>33</v>
      </c>
      <c r="B23" s="7">
        <v>3</v>
      </c>
      <c r="C23" s="12">
        <f>B23/$B$26</f>
        <v>6.25E-2</v>
      </c>
      <c r="D23" s="7">
        <v>4</v>
      </c>
      <c r="E23" s="7">
        <v>3</v>
      </c>
      <c r="F23" s="7" t="s">
        <v>52</v>
      </c>
      <c r="G23" s="7" t="s">
        <v>52</v>
      </c>
      <c r="H23" s="7" t="s">
        <v>53</v>
      </c>
      <c r="I23" s="11">
        <f>J23*0.092903</f>
        <v>136.84611899999999</v>
      </c>
      <c r="J23" s="19">
        <v>1473</v>
      </c>
      <c r="K23" s="11">
        <f>B23*I23</f>
        <v>410.53835699999996</v>
      </c>
      <c r="L23" s="7">
        <f>B23*J23</f>
        <v>4419</v>
      </c>
    </row>
    <row r="24" spans="1:12" x14ac:dyDescent="0.25">
      <c r="A24" s="8" t="s">
        <v>16</v>
      </c>
      <c r="B24" s="9">
        <f>SUM(B20:B23)</f>
        <v>9</v>
      </c>
      <c r="C24" s="10">
        <f>(B24/$B$26)</f>
        <v>0.1875</v>
      </c>
      <c r="D24" s="7"/>
      <c r="E24" s="7"/>
      <c r="F24" s="7"/>
      <c r="G24" s="7"/>
      <c r="H24" s="7"/>
      <c r="I24" s="11"/>
      <c r="J24" s="19"/>
      <c r="K24" s="11"/>
      <c r="L24" s="7"/>
    </row>
    <row r="25" spans="1:12" ht="15.75" thickBot="1" x14ac:dyDescent="0.3">
      <c r="B25" s="7"/>
      <c r="C25" s="12"/>
      <c r="D25" s="7"/>
      <c r="E25" s="7"/>
      <c r="F25" s="7"/>
      <c r="G25" s="7"/>
      <c r="H25" s="7"/>
      <c r="I25" s="11"/>
      <c r="J25" s="19"/>
      <c r="K25" s="11"/>
      <c r="L25" s="7"/>
    </row>
    <row r="26" spans="1:12" ht="15.75" thickBot="1" x14ac:dyDescent="0.3">
      <c r="A26" s="13" t="s">
        <v>17</v>
      </c>
      <c r="B26" s="14">
        <f>SUM(B11,B14,B19,B24)</f>
        <v>48</v>
      </c>
      <c r="C26" s="15">
        <f>(B26/$B$54)</f>
        <v>0.69565217391304346</v>
      </c>
      <c r="D26" s="14"/>
      <c r="E26" s="14"/>
      <c r="F26" s="14"/>
      <c r="G26" s="14"/>
      <c r="H26" s="14"/>
      <c r="I26" s="16"/>
      <c r="J26" s="17"/>
      <c r="K26" s="16">
        <f>SUM(K12:K24)</f>
        <v>4270.2863950000001</v>
      </c>
      <c r="L26" s="14">
        <f>SUM(L12:L24)</f>
        <v>45965</v>
      </c>
    </row>
    <row r="27" spans="1:12" x14ac:dyDescent="0.25">
      <c r="B27" s="7"/>
      <c r="C27" s="12"/>
      <c r="D27" s="7"/>
      <c r="E27" s="7"/>
      <c r="F27" s="7"/>
      <c r="G27" s="7"/>
      <c r="H27" s="7"/>
      <c r="I27" s="11"/>
      <c r="J27" s="19"/>
      <c r="K27" s="11"/>
      <c r="L27" s="7"/>
    </row>
    <row r="28" spans="1:12" ht="18.75" x14ac:dyDescent="0.25">
      <c r="A28" s="43" t="s">
        <v>40</v>
      </c>
      <c r="B28" s="44"/>
      <c r="C28" s="44"/>
      <c r="D28" s="34"/>
      <c r="E28" s="34"/>
      <c r="F28" s="34"/>
      <c r="G28" s="34"/>
      <c r="H28" s="34"/>
      <c r="I28" s="18"/>
      <c r="J28" s="33"/>
      <c r="K28" s="18"/>
      <c r="L28" s="34"/>
    </row>
    <row r="29" spans="1:12" ht="15.75" x14ac:dyDescent="0.25">
      <c r="A29" s="2" t="s">
        <v>27</v>
      </c>
      <c r="B29" s="7"/>
      <c r="C29" s="12"/>
      <c r="D29" s="7"/>
      <c r="E29" s="7"/>
      <c r="F29" s="7"/>
      <c r="G29" s="7"/>
      <c r="H29" s="7"/>
      <c r="I29" s="11"/>
      <c r="J29" s="19"/>
      <c r="K29" s="11"/>
      <c r="L29" s="7"/>
    </row>
    <row r="30" spans="1:12" x14ac:dyDescent="0.25">
      <c r="A30" s="1" t="s">
        <v>47</v>
      </c>
      <c r="B30" s="7">
        <v>4</v>
      </c>
      <c r="C30" s="12">
        <f>B30/$B$52</f>
        <v>0.19047619047619047</v>
      </c>
      <c r="D30" s="7">
        <v>1</v>
      </c>
      <c r="E30" s="7">
        <v>1</v>
      </c>
      <c r="F30" s="7" t="s">
        <v>52</v>
      </c>
      <c r="G30" s="7" t="s">
        <v>54</v>
      </c>
      <c r="H30" s="7" t="s">
        <v>53</v>
      </c>
      <c r="I30" s="11">
        <f t="shared" ref="I30" si="13">J30*0.092903</f>
        <v>51.561165000000003</v>
      </c>
      <c r="J30" s="19">
        <v>555</v>
      </c>
      <c r="K30" s="11">
        <f t="shared" ref="K30" si="14">B30*I30</f>
        <v>206.24466000000001</v>
      </c>
      <c r="L30" s="7">
        <f t="shared" ref="L30" si="15">B30*J30</f>
        <v>2220</v>
      </c>
    </row>
    <row r="31" spans="1:12" x14ac:dyDescent="0.25">
      <c r="A31" s="8" t="s">
        <v>57</v>
      </c>
      <c r="B31" s="9">
        <f>SUM(B29:B30)</f>
        <v>4</v>
      </c>
      <c r="C31" s="10">
        <f>(B31/$B$52)</f>
        <v>0.19047619047619047</v>
      </c>
      <c r="D31" s="7"/>
      <c r="E31" s="7"/>
      <c r="F31" s="7"/>
      <c r="G31" s="7"/>
      <c r="H31" s="7"/>
      <c r="I31" s="11"/>
      <c r="J31" s="19"/>
      <c r="K31" s="11"/>
      <c r="L31" s="7"/>
    </row>
    <row r="32" spans="1:12" ht="15.75" x14ac:dyDescent="0.25">
      <c r="A32" s="2" t="s">
        <v>12</v>
      </c>
      <c r="B32" s="7"/>
      <c r="C32" s="12"/>
      <c r="D32" s="7"/>
      <c r="E32" s="7"/>
      <c r="F32" s="7"/>
      <c r="G32" s="7"/>
      <c r="H32" s="7"/>
      <c r="I32" s="11"/>
      <c r="J32" s="19"/>
      <c r="K32" s="11"/>
      <c r="L32" s="7"/>
    </row>
    <row r="33" spans="1:12" x14ac:dyDescent="0.25">
      <c r="A33" s="1" t="s">
        <v>38</v>
      </c>
      <c r="B33" s="7">
        <v>1</v>
      </c>
      <c r="C33" s="12">
        <f>B33/$B$52</f>
        <v>4.7619047619047616E-2</v>
      </c>
      <c r="D33" s="7">
        <v>2</v>
      </c>
      <c r="E33" s="7">
        <v>2</v>
      </c>
      <c r="F33" s="7" t="s">
        <v>52</v>
      </c>
      <c r="G33" s="7" t="s">
        <v>53</v>
      </c>
      <c r="H33" s="7" t="s">
        <v>52</v>
      </c>
      <c r="I33" s="11">
        <f>J33*0.092903</f>
        <v>72.185631000000001</v>
      </c>
      <c r="J33" s="19">
        <v>777</v>
      </c>
      <c r="K33" s="11">
        <f>B33*I33</f>
        <v>72.185631000000001</v>
      </c>
      <c r="L33" s="7">
        <f>B33*J33</f>
        <v>777</v>
      </c>
    </row>
    <row r="34" spans="1:12" x14ac:dyDescent="0.25">
      <c r="A34" s="1" t="s">
        <v>37</v>
      </c>
      <c r="B34" s="7">
        <v>4</v>
      </c>
      <c r="C34" s="12">
        <f>B34/$B$52</f>
        <v>0.19047619047619047</v>
      </c>
      <c r="D34" s="7">
        <v>2</v>
      </c>
      <c r="E34" s="7">
        <v>2</v>
      </c>
      <c r="F34" s="7" t="s">
        <v>52</v>
      </c>
      <c r="G34" s="7" t="s">
        <v>52</v>
      </c>
      <c r="H34" s="7" t="s">
        <v>53</v>
      </c>
      <c r="I34" s="11">
        <f>J34*0.092903</f>
        <v>78.967550000000003</v>
      </c>
      <c r="J34" s="19">
        <v>850</v>
      </c>
      <c r="K34" s="11">
        <f>B34*I34</f>
        <v>315.87020000000001</v>
      </c>
      <c r="L34" s="7">
        <f>B34*J34</f>
        <v>3400</v>
      </c>
    </row>
    <row r="35" spans="1:12" x14ac:dyDescent="0.25">
      <c r="A35" s="8" t="s">
        <v>25</v>
      </c>
      <c r="B35" s="9">
        <f>SUM(B32:B34)</f>
        <v>5</v>
      </c>
      <c r="C35" s="10">
        <f>(B35/$B$52)</f>
        <v>0.23809523809523808</v>
      </c>
      <c r="D35" s="7"/>
      <c r="E35" s="7"/>
      <c r="F35" s="7"/>
      <c r="G35" s="7"/>
      <c r="H35" s="7"/>
      <c r="I35" s="11"/>
      <c r="J35" s="19"/>
      <c r="K35" s="11"/>
      <c r="L35" s="7"/>
    </row>
    <row r="36" spans="1:12" ht="15.75" x14ac:dyDescent="0.25">
      <c r="A36" s="2" t="s">
        <v>13</v>
      </c>
      <c r="B36" s="7"/>
      <c r="C36" s="12"/>
      <c r="D36" s="7"/>
      <c r="E36" s="7"/>
      <c r="F36" s="7"/>
      <c r="G36" s="7"/>
      <c r="H36" s="7"/>
      <c r="I36" s="11"/>
      <c r="J36" s="19"/>
      <c r="K36" s="11"/>
      <c r="L36" s="7"/>
    </row>
    <row r="37" spans="1:12" x14ac:dyDescent="0.25">
      <c r="A37" s="1" t="s">
        <v>44</v>
      </c>
      <c r="B37" s="7">
        <v>3</v>
      </c>
      <c r="C37" s="12">
        <f>B37/$B$52</f>
        <v>0.14285714285714285</v>
      </c>
      <c r="D37" s="7">
        <v>3</v>
      </c>
      <c r="E37" s="7">
        <v>2</v>
      </c>
      <c r="F37" s="7" t="s">
        <v>52</v>
      </c>
      <c r="G37" s="7" t="s">
        <v>52</v>
      </c>
      <c r="H37" s="7" t="s">
        <v>53</v>
      </c>
      <c r="I37" s="11">
        <f>J37*0.092903</f>
        <v>92.995902999999998</v>
      </c>
      <c r="J37" s="19">
        <v>1001</v>
      </c>
      <c r="K37" s="11">
        <f>B37*I37</f>
        <v>278.987709</v>
      </c>
      <c r="L37" s="7">
        <f>B37*J37</f>
        <v>3003</v>
      </c>
    </row>
    <row r="38" spans="1:12" ht="15" customHeight="1" x14ac:dyDescent="0.25">
      <c r="A38" s="1" t="s">
        <v>42</v>
      </c>
      <c r="B38" s="7">
        <v>2</v>
      </c>
      <c r="C38" s="12">
        <f>B38/$B$52</f>
        <v>9.5238095238095233E-2</v>
      </c>
      <c r="D38" s="7">
        <v>3</v>
      </c>
      <c r="E38" s="7">
        <v>2</v>
      </c>
      <c r="F38" s="7" t="s">
        <v>52</v>
      </c>
      <c r="G38" s="7" t="s">
        <v>52</v>
      </c>
      <c r="H38" s="7" t="s">
        <v>53</v>
      </c>
      <c r="I38" s="11">
        <f>J38*0.092903</f>
        <v>108.510704</v>
      </c>
      <c r="J38" s="19">
        <v>1168</v>
      </c>
      <c r="K38" s="11">
        <f>B38*I38</f>
        <v>217.02140800000001</v>
      </c>
      <c r="L38" s="7">
        <f>B38*J38</f>
        <v>2336</v>
      </c>
    </row>
    <row r="39" spans="1:12" x14ac:dyDescent="0.25">
      <c r="A39" s="8" t="s">
        <v>14</v>
      </c>
      <c r="B39" s="9">
        <f>SUM(B36:B38)</f>
        <v>5</v>
      </c>
      <c r="C39" s="10">
        <f>(B39/$B$52)</f>
        <v>0.23809523809523808</v>
      </c>
      <c r="D39" s="7"/>
      <c r="E39" s="7"/>
      <c r="F39" s="7"/>
      <c r="G39" s="7"/>
      <c r="H39" s="7"/>
      <c r="I39" s="11"/>
      <c r="J39" s="19"/>
      <c r="K39" s="11"/>
      <c r="L39" s="7"/>
    </row>
    <row r="40" spans="1:12" ht="15.75" x14ac:dyDescent="0.25">
      <c r="A40" s="2" t="s">
        <v>15</v>
      </c>
      <c r="B40" s="7"/>
      <c r="C40" s="12"/>
      <c r="D40" s="7"/>
      <c r="E40" s="7"/>
      <c r="F40" s="7"/>
      <c r="G40" s="7"/>
      <c r="H40" s="7"/>
      <c r="I40" s="11"/>
      <c r="J40" s="19"/>
      <c r="K40" s="11"/>
      <c r="L40" s="7"/>
    </row>
    <row r="41" spans="1:12" x14ac:dyDescent="0.25">
      <c r="A41" s="1" t="s">
        <v>41</v>
      </c>
      <c r="B41" s="7">
        <v>1</v>
      </c>
      <c r="C41" s="12">
        <f>B41/$B$52</f>
        <v>4.7619047619047616E-2</v>
      </c>
      <c r="D41" s="7">
        <v>4</v>
      </c>
      <c r="E41" s="7">
        <v>3</v>
      </c>
      <c r="F41" s="7" t="s">
        <v>52</v>
      </c>
      <c r="G41" s="7" t="s">
        <v>52</v>
      </c>
      <c r="H41" s="7" t="s">
        <v>53</v>
      </c>
      <c r="I41" s="11">
        <f>J41*0.092903</f>
        <v>106.188129</v>
      </c>
      <c r="J41" s="19">
        <v>1143</v>
      </c>
      <c r="K41" s="11">
        <f>B41*I41</f>
        <v>106.188129</v>
      </c>
      <c r="L41" s="7">
        <f>B41*J41</f>
        <v>1143</v>
      </c>
    </row>
    <row r="42" spans="1:12" x14ac:dyDescent="0.25">
      <c r="A42" s="8" t="s">
        <v>16</v>
      </c>
      <c r="B42" s="9">
        <f>SUM(B40:B41)</f>
        <v>1</v>
      </c>
      <c r="C42" s="10">
        <f>(B42/$B$52)</f>
        <v>4.7619047619047616E-2</v>
      </c>
      <c r="D42" s="7"/>
      <c r="E42" s="7"/>
      <c r="F42" s="7"/>
      <c r="G42" s="7"/>
      <c r="H42" s="7"/>
      <c r="I42" s="11"/>
      <c r="J42" s="19"/>
      <c r="K42" s="11"/>
      <c r="L42" s="7"/>
    </row>
    <row r="43" spans="1:12" ht="15.75" thickBot="1" x14ac:dyDescent="0.3">
      <c r="B43" s="7"/>
      <c r="C43" s="12"/>
      <c r="D43" s="7"/>
      <c r="E43" s="7"/>
      <c r="F43" s="7"/>
      <c r="G43" s="7"/>
      <c r="H43" s="7"/>
      <c r="I43" s="11"/>
      <c r="J43" s="19"/>
      <c r="K43" s="11"/>
      <c r="L43" s="7"/>
    </row>
    <row r="44" spans="1:12" ht="15.75" thickBot="1" x14ac:dyDescent="0.3">
      <c r="A44" s="13" t="s">
        <v>43</v>
      </c>
      <c r="B44" s="14">
        <f>SUM(B31,B35,B39,B42)</f>
        <v>15</v>
      </c>
      <c r="C44" s="15">
        <f>(B44/$B$52)</f>
        <v>0.7142857142857143</v>
      </c>
      <c r="D44" s="14"/>
      <c r="E44" s="14"/>
      <c r="F44" s="14"/>
      <c r="G44" s="14"/>
      <c r="H44" s="14"/>
      <c r="I44" s="16"/>
      <c r="J44" s="17"/>
      <c r="K44" s="16">
        <f>SUM(K29:K42)</f>
        <v>1196.4977370000001</v>
      </c>
      <c r="L44" s="14">
        <f>SUM(L29:L42)</f>
        <v>12879</v>
      </c>
    </row>
    <row r="45" spans="1:12" ht="18.75" x14ac:dyDescent="0.25">
      <c r="A45" s="43" t="s">
        <v>55</v>
      </c>
      <c r="B45" s="44"/>
      <c r="C45" s="44"/>
      <c r="D45" s="34"/>
      <c r="E45" s="34"/>
      <c r="F45" s="34"/>
      <c r="G45" s="34"/>
      <c r="H45" s="34"/>
      <c r="I45" s="18"/>
      <c r="J45" s="33"/>
      <c r="K45" s="18"/>
      <c r="L45" s="34"/>
    </row>
    <row r="46" spans="1:12" ht="15.75" x14ac:dyDescent="0.25">
      <c r="A46" s="2" t="s">
        <v>48</v>
      </c>
      <c r="B46" s="7"/>
      <c r="C46" s="12"/>
      <c r="D46" s="7"/>
      <c r="E46" s="7"/>
      <c r="F46" s="7"/>
      <c r="G46" s="7"/>
      <c r="H46" s="7"/>
      <c r="I46" s="11"/>
      <c r="J46" s="19"/>
      <c r="K46" s="11"/>
      <c r="L46" s="7"/>
    </row>
    <row r="47" spans="1:12" x14ac:dyDescent="0.25">
      <c r="A47" s="1" t="s">
        <v>39</v>
      </c>
      <c r="B47" s="7">
        <v>6</v>
      </c>
      <c r="C47" s="12">
        <f>B47/$B$52</f>
        <v>0.2857142857142857</v>
      </c>
      <c r="D47" s="7">
        <v>2</v>
      </c>
      <c r="E47" s="7">
        <v>2</v>
      </c>
      <c r="F47" s="7" t="s">
        <v>52</v>
      </c>
      <c r="G47" s="7" t="s">
        <v>53</v>
      </c>
      <c r="H47" s="7" t="s">
        <v>53</v>
      </c>
      <c r="I47" s="11">
        <f t="shared" ref="I47" si="16">J47*0.092903</f>
        <v>72.278533999999993</v>
      </c>
      <c r="J47" s="19">
        <v>778</v>
      </c>
      <c r="K47" s="11">
        <f t="shared" ref="K47" si="17">B47*I47</f>
        <v>433.67120399999999</v>
      </c>
      <c r="L47" s="7">
        <f t="shared" ref="L47" si="18">B47*J47</f>
        <v>4668</v>
      </c>
    </row>
    <row r="48" spans="1:12" ht="15" customHeight="1" x14ac:dyDescent="0.25">
      <c r="A48" s="8" t="s">
        <v>28</v>
      </c>
      <c r="B48" s="9">
        <f>SUM(B46:B47)</f>
        <v>6</v>
      </c>
      <c r="C48" s="10">
        <f>(B48/$B$52)</f>
        <v>0.2857142857142857</v>
      </c>
      <c r="D48" s="7"/>
      <c r="E48" s="7"/>
      <c r="F48" s="7"/>
      <c r="G48" s="7"/>
      <c r="H48" s="7"/>
      <c r="I48" s="11"/>
      <c r="J48" s="19"/>
      <c r="K48" s="11"/>
      <c r="L48" s="7"/>
    </row>
    <row r="49" spans="1:12" ht="15.75" thickBot="1" x14ac:dyDescent="0.3">
      <c r="B49" s="7"/>
      <c r="C49" s="12"/>
      <c r="D49" s="7"/>
      <c r="E49" s="7"/>
      <c r="F49" s="7"/>
      <c r="G49" s="7"/>
      <c r="H49" s="7"/>
      <c r="I49" s="11"/>
      <c r="J49" s="19"/>
      <c r="K49" s="11"/>
      <c r="L49" s="7"/>
    </row>
    <row r="50" spans="1:12" ht="15.75" thickBot="1" x14ac:dyDescent="0.3">
      <c r="A50" s="13" t="s">
        <v>56</v>
      </c>
      <c r="B50" s="14">
        <f>SUM(B48)</f>
        <v>6</v>
      </c>
      <c r="C50" s="15">
        <f>(B50/$B$52)</f>
        <v>0.2857142857142857</v>
      </c>
      <c r="D50" s="14"/>
      <c r="E50" s="14"/>
      <c r="F50" s="14"/>
      <c r="G50" s="14"/>
      <c r="H50" s="14"/>
      <c r="I50" s="16"/>
      <c r="J50" s="17"/>
      <c r="K50" s="16">
        <f>SUM(K46:K48)</f>
        <v>433.67120399999999</v>
      </c>
      <c r="L50" s="14">
        <f>SUM(L46:L48)</f>
        <v>4668</v>
      </c>
    </row>
    <row r="51" spans="1:12" ht="15.75" thickBot="1" x14ac:dyDescent="0.3">
      <c r="B51" s="7"/>
      <c r="C51" s="12"/>
      <c r="D51" s="7"/>
      <c r="E51" s="7"/>
      <c r="F51" s="7"/>
      <c r="G51" s="7"/>
      <c r="H51" s="7"/>
      <c r="I51" s="11"/>
      <c r="J51" s="19"/>
      <c r="K51" s="11"/>
      <c r="L51" s="7"/>
    </row>
    <row r="52" spans="1:12" ht="15.75" thickBot="1" x14ac:dyDescent="0.3">
      <c r="A52" s="13" t="s">
        <v>18</v>
      </c>
      <c r="B52" s="14">
        <f>SUM(B44,B50)</f>
        <v>21</v>
      </c>
      <c r="C52" s="15">
        <f>(B52/$B$54)</f>
        <v>0.30434782608695654</v>
      </c>
      <c r="D52" s="14"/>
      <c r="E52" s="14"/>
      <c r="F52" s="14"/>
      <c r="G52" s="14"/>
      <c r="H52" s="14"/>
      <c r="I52" s="16"/>
      <c r="J52" s="17"/>
      <c r="K52" s="16">
        <f>SUM(K44,K50)</f>
        <v>1630.1689410000001</v>
      </c>
      <c r="L52" s="14">
        <f>SUM(L44,L50)</f>
        <v>17547</v>
      </c>
    </row>
    <row r="53" spans="1:12" ht="15.75" thickBot="1" x14ac:dyDescent="0.3">
      <c r="B53" s="7"/>
      <c r="C53" s="12"/>
      <c r="D53" s="7"/>
      <c r="E53" s="7"/>
      <c r="F53" s="7"/>
      <c r="G53" s="7"/>
      <c r="H53" s="7"/>
      <c r="I53" s="11"/>
      <c r="J53" s="19"/>
      <c r="K53" s="7"/>
      <c r="L53" s="7"/>
    </row>
    <row r="54" spans="1:12" ht="16.5" thickBot="1" x14ac:dyDescent="0.3">
      <c r="A54" s="20" t="s">
        <v>19</v>
      </c>
      <c r="B54" s="21">
        <f>SUM($B$26,$B$52)</f>
        <v>69</v>
      </c>
      <c r="C54" s="22">
        <f>(B54/$B$54)</f>
        <v>1</v>
      </c>
      <c r="D54" s="21"/>
      <c r="E54" s="21"/>
      <c r="F54" s="21"/>
      <c r="G54" s="21"/>
      <c r="H54" s="21"/>
      <c r="I54" s="23"/>
      <c r="J54" s="24"/>
      <c r="K54" s="23">
        <f>SUM($K$26,$K$52)</f>
        <v>5900.455336</v>
      </c>
      <c r="L54" s="21">
        <f>SUM(L26,L52)</f>
        <v>63512</v>
      </c>
    </row>
    <row r="55" spans="1:12" x14ac:dyDescent="0.25">
      <c r="E55" s="25" t="s">
        <v>20</v>
      </c>
      <c r="F55" s="25"/>
      <c r="G55" s="25"/>
      <c r="H55" s="25"/>
    </row>
    <row r="57" spans="1:12" ht="15.75" x14ac:dyDescent="0.25">
      <c r="A57" s="26" t="s">
        <v>26</v>
      </c>
      <c r="B57" s="7">
        <v>15760</v>
      </c>
      <c r="C57" s="27" t="s">
        <v>9</v>
      </c>
    </row>
    <row r="58" spans="1:12" ht="15.75" x14ac:dyDescent="0.25">
      <c r="A58" s="26"/>
      <c r="B58" s="7">
        <f>B57/10000</f>
        <v>1.5760000000000001</v>
      </c>
      <c r="C58" s="27" t="s">
        <v>21</v>
      </c>
    </row>
    <row r="59" spans="1:12" ht="16.5" thickBot="1" x14ac:dyDescent="0.3">
      <c r="A59" s="26"/>
      <c r="B59" s="28">
        <f>B58*2.471054</f>
        <v>3.8943811040000003</v>
      </c>
      <c r="C59" s="27" t="s">
        <v>22</v>
      </c>
    </row>
    <row r="60" spans="1:12" ht="16.5" thickBot="1" x14ac:dyDescent="0.3">
      <c r="A60" s="29" t="s">
        <v>23</v>
      </c>
      <c r="B60" s="30">
        <f>$L$54/$B$59</f>
        <v>16308.624734945817</v>
      </c>
      <c r="C60" s="31" t="s">
        <v>24</v>
      </c>
    </row>
  </sheetData>
  <mergeCells count="12">
    <mergeCell ref="A28:C28"/>
    <mergeCell ref="A45:C45"/>
    <mergeCell ref="F5:F6"/>
    <mergeCell ref="G5:G6"/>
    <mergeCell ref="H5:H6"/>
    <mergeCell ref="A1:L1"/>
    <mergeCell ref="A2:L2"/>
    <mergeCell ref="B3:L3"/>
    <mergeCell ref="A4:B4"/>
    <mergeCell ref="E5:E6"/>
    <mergeCell ref="I5:J5"/>
    <mergeCell ref="K5:L5"/>
  </mergeCells>
  <pageMargins left="0.7" right="0.7" top="0.75" bottom="0.75" header="0.51180555555555496" footer="0.51180555555555496"/>
  <pageSetup paperSize="9" scale="88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Planning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Goddard</dc:creator>
  <dc:description/>
  <cp:lastModifiedBy>Richard Hamblett-Clarke</cp:lastModifiedBy>
  <cp:revision>1</cp:revision>
  <cp:lastPrinted>2025-07-02T08:31:01Z</cp:lastPrinted>
  <dcterms:created xsi:type="dcterms:W3CDTF">2017-02-09T13:44:50Z</dcterms:created>
  <dcterms:modified xsi:type="dcterms:W3CDTF">2026-09-25T08:29:20Z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